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Laboratorio" sheetId="2" state="visible" r:id="rId4"/>
    <sheet name="Lotes" sheetId="3" state="visible" r:id="rId5"/>
    <sheet name="Aislados" sheetId="4" state="visible" r:id="rId6"/>
    <sheet name="Incidencias" sheetId="5" state="visible" r:id="rId7"/>
    <sheet name="Resumen" sheetId="6" state="visible" r:id="rId8"/>
    <sheet name="Catálogo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<sst xmlns="http://schemas.openxmlformats.org/spreadsheetml/2006/main" count="244" uniqueCount="205">
  <si>
    <t xml:space="preserve">Cuaderno de recolección de datos · CARBAPENOS 5 EN 1 (REF DMCRB01)</t>
  </si>
  <si>
    <t xml:space="preserve">Evaluación exploratoria con cepas mexicanas · versión 1, agosto 2026</t>
  </si>
  <si>
    <t xml:space="preserve">Producto de uso exclusivo en investigación (RUO). No destinado a procedimientos diagnósticos.</t>
  </si>
  <si>
    <t xml:space="preserve">Antes del primer aislado</t>
  </si>
  <si>
    <t xml:space="preserve">1. Llene la hoja «Laboratorio» completa, incluido el folio del dictamen de su comisión de investigación.</t>
  </si>
  <si>
    <t xml:space="preserve">2. Registre en «Lotes» los dos lotes de casetes que recibe y el resultado del control positivo externo de cada uno. El control interno del casete demuestra flujo, no desempeño: no lo sustituye.</t>
  </si>
  <si>
    <t xml:space="preserve">3. Confirme que los dos lectores estén anotados en «Laboratorio», y que ninguno de los dos vaya a conocer el mecanismo documentado del aislado al momento de leer.</t>
  </si>
  <si>
    <t xml:space="preserve">Cómo se llena</t>
  </si>
  <si>
    <t xml:space="preserve">Una fila por aislado en la hoja «Aislados». Amarillo: usted lo escribe. Gris con borde: se calcula solo, no lo sobrescriba.</t>
  </si>
  <si>
    <t xml:space="preserve">La primera fila es un ejemplo con datos ficticios. Bórrela antes de capturar el primer aislado real.</t>
  </si>
  <si>
    <t xml:space="preserve">Las cinco líneas del casete se registran por separado para cada lector, con tres categorías: no reactivo, débil y reactivo. La línea débil no se redondea a ninguna de las otras dos.</t>
  </si>
  <si>
    <t xml:space="preserve">Si aparecen dos líneas, se registran las dos. Los coproductores existen en México y el formato los admite: no elija la más intensa.</t>
  </si>
  <si>
    <t xml:space="preserve">Las cuatro reglas que no se negocian</t>
  </si>
  <si>
    <t xml:space="preserve">· Sólo entran al panel aislados con mecanismo ya documentado por PCR o secuenciación, con el método y la fecha anotados. Es criterio de inclusión, no campo opcional. Las excepciones son los controles operativos sensibles y los resistentes por mecanismo no cubierto, que se registran como tales.</t>
  </si>
  <si>
    <t xml:space="preserve">· Dos lectores independientes y cegados, para todos los casetes. Si discrepan se anotan las dos lecturas: la concordancia entre lectores es un desenlace del estudio, no un estorbo.</t>
  </si>
  <si>
    <t xml:space="preserve">· Fotografía del casete a los 15 minutos con el folio visible. La foto es la evidencia. Nombre el archivo con el folio y guárdela en la carpeta del estudio.</t>
  </si>
  <si>
    <t xml:space="preserve">· Se lee entre los 15 y los 30 minutos y se anota la hora real. Después de 30 minutos el casete se descarta y se registra como no leído.</t>
  </si>
  <si>
    <t xml:space="preserve">Que no aparezca ninguna línea no descarta resistencia</t>
  </si>
  <si>
    <t xml:space="preserve">Un casete sin líneas significa que no se detectó proteína de las cinco familias del panel. No significa que el aislado no tenga carbapenemasa, y no significa que sea sensible. Puede tener GES, una carbapenemasa fuera del panel, o resistir por porinas, eflujo, AmpC o BLEE con porinas cerradas. Esos aislados son de los que más informan y por eso se incluyen a propósito.</t>
  </si>
  <si>
    <t xml:space="preserve">Qué se reporta y cuándo</t>
  </si>
  <si>
    <t xml:space="preserve">Envíe el libro completo el último día hábil de cada mes, aunque el mes haya tenido cero aislados. Envíelo además el mismo día si ocurre una incidencia de aviso inmediato.</t>
  </si>
  <si>
    <t xml:space="preserve">A: investigacion@amunet.com.mx · Asunto: «Cuaderno Carbapenos · [nombre del laboratorio] · [mes]»</t>
  </si>
  <si>
    <t xml:space="preserve">Guarde el archivo como: cuaderno-carba-[laboratorio]-[aaaa-mm].xlsx. Las fotografías van en una carpeta comprimida aparte, nombradas con el folio.</t>
  </si>
  <si>
    <t xml:space="preserve">Qué le devuelve Amunet</t>
  </si>
  <si>
    <t xml:space="preserve">Acuse en 3 días hábiles con la lista de campos incompletos. Informe de su laboratorio cada trimestre, con la distribución de familias de su propio hospital. Al cierre: su base íntegra, el informe de su sitio, el consolidado agregado de los demás sitios y la coautoría según contribución. Los discordantes se reportan íntegros, con su resultado de referencia incluido, nunca como «indeterminados».</t>
  </si>
  <si>
    <t xml:space="preserve">Carátula del laboratorio participante</t>
  </si>
  <si>
    <t xml:space="preserve">Llénela una sola vez, antes del primer aislado.</t>
  </si>
  <si>
    <t xml:space="preserve">Identificación</t>
  </si>
  <si>
    <t xml:space="preserve">Nombre del laboratorio</t>
  </si>
  <si>
    <t xml:space="preserve">Institución y régimen</t>
  </si>
  <si>
    <t xml:space="preserve">Público / Privado / Mixto</t>
  </si>
  <si>
    <t xml:space="preserve">Ciudad y estado</t>
  </si>
  <si>
    <t xml:space="preserve">Código de sitio asignado por Amunet</t>
  </si>
  <si>
    <t xml:space="preserve">Responsables</t>
  </si>
  <si>
    <t xml:space="preserve">Responsable del estudio en el laboratorio</t>
  </si>
  <si>
    <t xml:space="preserve">Cédula profesional</t>
  </si>
  <si>
    <t xml:space="preserve">Correo de contacto</t>
  </si>
  <si>
    <t xml:space="preserve">Teléfono de contacto</t>
  </si>
  <si>
    <t xml:space="preserve">Lector 1 · nombre</t>
  </si>
  <si>
    <t xml:space="preserve">Lector 2 · nombre</t>
  </si>
  <si>
    <t xml:space="preserve">Persona que captura este cuaderno</t>
  </si>
  <si>
    <t xml:space="preserve">Comisión de investigación</t>
  </si>
  <si>
    <t xml:space="preserve">Comisión que dictaminó el protocolo</t>
  </si>
  <si>
    <t xml:space="preserve">Folio del dictamen</t>
  </si>
  <si>
    <t xml:space="preserve">Fecha del dictamen</t>
  </si>
  <si>
    <t xml:space="preserve">Vigencia del dictamen</t>
  </si>
  <si>
    <t xml:space="preserve">Capacidad del laboratorio</t>
  </si>
  <si>
    <t xml:space="preserve">Método de identificación bacteriana</t>
  </si>
  <si>
    <t xml:space="preserve">MALDI-TOF / Sistema automatizado / Bioquímicas</t>
  </si>
  <si>
    <t xml:space="preserve">Método de sensibilidad y versión de puntos de corte</t>
  </si>
  <si>
    <t xml:space="preserve">Por ejemplo: CLSI M100, 34.ª ed.</t>
  </si>
  <si>
    <t xml:space="preserve">¿Tiene PCR o secuenciación propia?</t>
  </si>
  <si>
    <t xml:space="preserve">Sí / No / Por referencia a otro centro</t>
  </si>
  <si>
    <t xml:space="preserve">Tamaño aproximado del cepario disponible</t>
  </si>
  <si>
    <t xml:space="preserve">Fechas</t>
  </si>
  <si>
    <t xml:space="preserve">Fecha de capacitación del personal</t>
  </si>
  <si>
    <t xml:space="preserve">Fecha del primer aislado corrido</t>
  </si>
  <si>
    <t xml:space="preserve">Fecha del último aislado corrido</t>
  </si>
  <si>
    <t xml:space="preserve">Lotes de casetes y control positivo externo. Un lote no se usa en el estudio hasta que su control externo salga conforme.</t>
  </si>
  <si>
    <t xml:space="preserve">Lote</t>
  </si>
  <si>
    <t xml:space="preserve">Caducidad</t>
  </si>
  <si>
    <t xml:space="preserve">Fecha de recepción</t>
  </si>
  <si>
    <t xml:space="preserve">Casetes recibidos</t>
  </si>
  <si>
    <t xml:space="preserve">Temperatura al recibir</t>
  </si>
  <si>
    <t xml:space="preserve">Cepa o material de control usado</t>
  </si>
  <si>
    <t xml:space="preserve">Resultado del control positivo externo</t>
  </si>
  <si>
    <t xml:space="preserve">¿Lote liberado para el estudio?</t>
  </si>
  <si>
    <t xml:space="preserve">Observaciones</t>
  </si>
  <si>
    <t xml:space="preserve">Aislados · una fila por cepa. Amarillo: usted lo escribe. Ámbar: las diez lecturas. Gris: se calcula solo.</t>
  </si>
  <si>
    <t xml:space="preserve">Folio del estudio</t>
  </si>
  <si>
    <t xml:space="preserve">Especie</t>
  </si>
  <si>
    <t xml:space="preserve">Método de identificación</t>
  </si>
  <si>
    <t xml:space="preserve">Fuente clínica de la muestra</t>
  </si>
  <si>
    <t xml:space="preserve">Servicio de procedencia</t>
  </si>
  <si>
    <t xml:space="preserve">Fecha de aislamiento</t>
  </si>
  <si>
    <t xml:space="preserve">Origen del aislado</t>
  </si>
  <si>
    <t xml:space="preserve">Condiciones de conservación</t>
  </si>
  <si>
    <t xml:space="preserve">Meses en conservación</t>
  </si>
  <si>
    <t xml:space="preserve">CMI meropenem (mg/L)</t>
  </si>
  <si>
    <t xml:space="preserve">CMI imipenem (mg/L)</t>
  </si>
  <si>
    <t xml:space="preserve">CMI ertapenem (mg/L)</t>
  </si>
  <si>
    <t xml:space="preserve">Método y versión de puntos de corte</t>
  </si>
  <si>
    <t xml:space="preserve">Perfil de otros betalactámicos</t>
  </si>
  <si>
    <t xml:space="preserve">Mecanismo documentado</t>
  </si>
  <si>
    <t xml:space="preserve">Segunda carbapenemasa, si coproductor</t>
  </si>
  <si>
    <t xml:space="preserve">Método de confirmación</t>
  </si>
  <si>
    <t xml:space="preserve">Fecha de la confirmación</t>
  </si>
  <si>
    <t xml:space="preserve">Lote del casete</t>
  </si>
  <si>
    <t xml:space="preserve">Hora de preparación de la suspensión</t>
  </si>
  <si>
    <t xml:space="preserve">Hora de lectura</t>
  </si>
  <si>
    <t xml:space="preserve">Minutos de suspensión a lectura</t>
  </si>
  <si>
    <t xml:space="preserve">L1 · NDM</t>
  </si>
  <si>
    <t xml:space="preserve">L1 · KPC</t>
  </si>
  <si>
    <t xml:space="preserve">L1 · OXA-48</t>
  </si>
  <si>
    <t xml:space="preserve">L1 · IMP</t>
  </si>
  <si>
    <t xml:space="preserve">L1 · VIM</t>
  </si>
  <si>
    <t xml:space="preserve">L2 · NDM</t>
  </si>
  <si>
    <t xml:space="preserve">L2 · KPC</t>
  </si>
  <si>
    <t xml:space="preserve">L2 · OXA-48</t>
  </si>
  <si>
    <t xml:space="preserve">L2 · IMP</t>
  </si>
  <si>
    <t xml:space="preserve">L2 · VIM</t>
  </si>
  <si>
    <t xml:space="preserve">¿Coinciden los dos lectores en las cinco líneas?</t>
  </si>
  <si>
    <t xml:space="preserve">Validez del casete</t>
  </si>
  <si>
    <t xml:space="preserve">Fotografía del casete</t>
  </si>
  <si>
    <t xml:space="preserve">Familias con línea según el lector 1</t>
  </si>
  <si>
    <t xml:space="preserve">Relación con el mecanismo documentado</t>
  </si>
  <si>
    <t xml:space="preserve">Circunstancias que podrían explicar una discordancia</t>
  </si>
  <si>
    <t xml:space="preserve">CB-GDL-001</t>
  </si>
  <si>
    <t xml:space="preserve">Klebsiella pneumoniae</t>
  </si>
  <si>
    <t xml:space="preserve">MALDI-TOF</t>
  </si>
  <si>
    <t xml:space="preserve">Hemocultivo</t>
  </si>
  <si>
    <t xml:space="preserve">Terapia intensiva</t>
  </si>
  <si>
    <t xml:space="preserve">2026-05-14</t>
  </si>
  <si>
    <t xml:space="preserve">Cepario</t>
  </si>
  <si>
    <t xml:space="preserve">-70 °C en caldo con glicerol</t>
  </si>
  <si>
    <t xml:space="preserve">&gt;32</t>
  </si>
  <si>
    <t xml:space="preserve">16</t>
  </si>
  <si>
    <t xml:space="preserve">&gt;8</t>
  </si>
  <si>
    <t xml:space="preserve">CLSI M100, 34.ª ed.</t>
  </si>
  <si>
    <t xml:space="preserve">Resistente a ceftazidima y cefepima</t>
  </si>
  <si>
    <t xml:space="preserve">NDM</t>
  </si>
  <si>
    <t xml:space="preserve">No aplica</t>
  </si>
  <si>
    <t xml:space="preserve">PCR</t>
  </si>
  <si>
    <t xml:space="preserve">2026-05-28</t>
  </si>
  <si>
    <t xml:space="preserve">LOTE-C-2607</t>
  </si>
  <si>
    <t xml:space="preserve">10:02</t>
  </si>
  <si>
    <t xml:space="preserve">10:19</t>
  </si>
  <si>
    <t xml:space="preserve">Reactivo</t>
  </si>
  <si>
    <t xml:space="preserve">No reactivo</t>
  </si>
  <si>
    <t xml:space="preserve">Válido</t>
  </si>
  <si>
    <t xml:space="preserve">Sí</t>
  </si>
  <si>
    <t xml:space="preserve">Ninguna</t>
  </si>
  <si>
    <t xml:space="preserve">FILA DE EJEMPLO CON DATOS FICTICIOS — BÓRRELA ANTES DE CAPTURAR</t>
  </si>
  <si>
    <t xml:space="preserve">Incidencias y desviaciones. Se registran todas, incluidas las que parezcan menores.</t>
  </si>
  <si>
    <t xml:space="preserve">Avise el mismo día si ocurre: cambio de lote no previsto, alerta del fabricante, diferencia apreciable entre lotes, o tasa de casetes inválidos por encima del 10 % en 20 casetes seguidos.</t>
  </si>
  <si>
    <t xml:space="preserve">Folio o lote afectado</t>
  </si>
  <si>
    <t xml:space="preserve">Fecha</t>
  </si>
  <si>
    <t xml:space="preserve">Tipo de incidencia</t>
  </si>
  <si>
    <t xml:space="preserve">Qué pasó, en sus palabras</t>
  </si>
  <si>
    <t xml:space="preserve">Qué se hizo</t>
  </si>
  <si>
    <t xml:space="preserve">¿Requería aviso inmediato a Amunet?</t>
  </si>
  <si>
    <t xml:space="preserve">Quién lo registra</t>
  </si>
  <si>
    <t xml:space="preserve">Resumen del laboratorio</t>
  </si>
  <si>
    <t xml:space="preserve">Se calcula solo a partir de la hoja «Aislados». Sirve para revisar antes de enviar, no sustituye al análisis.</t>
  </si>
  <si>
    <t xml:space="preserve">Panel</t>
  </si>
  <si>
    <t xml:space="preserve">Aislados capturados</t>
  </si>
  <si>
    <t xml:space="preserve">Casetes válidos</t>
  </si>
  <si>
    <t xml:space="preserve">Casetes inválidos</t>
  </si>
  <si>
    <t xml:space="preserve">Casetes no leídos por pasar de 30 minutos</t>
  </si>
  <si>
    <t xml:space="preserve">Proporción de inválidos</t>
  </si>
  <si>
    <t xml:space="preserve">Composición del panel, por mecanismo documentado</t>
  </si>
  <si>
    <t xml:space="preserve">KPC</t>
  </si>
  <si>
    <t xml:space="preserve">OXA-48</t>
  </si>
  <si>
    <t xml:space="preserve">IMP</t>
  </si>
  <si>
    <t xml:space="preserve">VIM</t>
  </si>
  <si>
    <t xml:space="preserve">GES</t>
  </si>
  <si>
    <t xml:space="preserve">Otra carbapenemasa fuera del panel</t>
  </si>
  <si>
    <t xml:space="preserve">Controles operativos sensibles</t>
  </si>
  <si>
    <t xml:space="preserve">Resistentes por mecanismo no cubierto</t>
  </si>
  <si>
    <t xml:space="preserve">Mínimo del protocolo: 5 NDM y 5 KPC. ¿Se cumple?</t>
  </si>
  <si>
    <t xml:space="preserve">Lectura</t>
  </si>
  <si>
    <t xml:space="preserve">Aislados con al menos una línea débil en el lector 1</t>
  </si>
  <si>
    <t xml:space="preserve">Aislados con discordancia entre lectores</t>
  </si>
  <si>
    <t xml:space="preserve">Aislados con fotografía</t>
  </si>
  <si>
    <t xml:space="preserve">Frente al mecanismo documentado</t>
  </si>
  <si>
    <t xml:space="preserve">Concordante con la familia documentada</t>
  </si>
  <si>
    <t xml:space="preserve">Discordancia: familia distinta a la documentada</t>
  </si>
  <si>
    <t xml:space="preserve">Discordancia: sin línea con mecanismo del panel documentado</t>
  </si>
  <si>
    <t xml:space="preserve">Acierto: sin línea, mecanismo fuera del panel</t>
  </si>
  <si>
    <t xml:space="preserve">Discordancia: línea reactiva en control sin carbapenemasa</t>
  </si>
  <si>
    <t xml:space="preserve">Antes de enviar, revise</t>
  </si>
  <si>
    <t xml:space="preserve">Aislados sin mecanismo documentado capturado</t>
  </si>
  <si>
    <t xml:space="preserve">Aislados sin las diez lecturas completas</t>
  </si>
  <si>
    <t xml:space="preserve">Aislados sin fotografía</t>
  </si>
  <si>
    <t xml:space="preserve">Lotes registrados</t>
  </si>
  <si>
    <t xml:space="preserve">Incidencias registradas</t>
  </si>
  <si>
    <t xml:space="preserve">El primer renglón de «Aislados» es un ejemplo ficticio y cuenta en estos totales hasta que lo borre.</t>
  </si>
  <si>
    <t xml:space="preserve">Catálogos. No modifique esta hoja: las listas desplegables leen de aquí.</t>
  </si>
  <si>
    <t xml:space="preserve">Lectura de la línea</t>
  </si>
  <si>
    <t xml:space="preserve">Sí/No</t>
  </si>
  <si>
    <t xml:space="preserve">Aviso inmediato</t>
  </si>
  <si>
    <t xml:space="preserve">Segunda carbapenemasa</t>
  </si>
  <si>
    <t xml:space="preserve">Prospectivo</t>
  </si>
  <si>
    <t xml:space="preserve">Casete inválido</t>
  </si>
  <si>
    <t xml:space="preserve">Sí, se avisó el mismo día</t>
  </si>
  <si>
    <t xml:space="preserve">Sistema automatizado</t>
  </si>
  <si>
    <t xml:space="preserve">Secuenciación</t>
  </si>
  <si>
    <t xml:space="preserve">Débil</t>
  </si>
  <si>
    <t xml:space="preserve">Inválido</t>
  </si>
  <si>
    <t xml:space="preserve">No</t>
  </si>
  <si>
    <t xml:space="preserve">Colonia mixta o impura</t>
  </si>
  <si>
    <t xml:space="preserve">No requiere aviso inmediato</t>
  </si>
  <si>
    <t xml:space="preserve">Pruebas bioquímicas</t>
  </si>
  <si>
    <t xml:space="preserve">Otro</t>
  </si>
  <si>
    <t xml:space="preserve">No leído (más de 30 minutos)</t>
  </si>
  <si>
    <t xml:space="preserve">Suspensión fuera del límite de 2 horas</t>
  </si>
  <si>
    <t xml:space="preserve">Lectura fuera de la ventana de 15 a 30 minutos</t>
  </si>
  <si>
    <t xml:space="preserve">Repetición</t>
  </si>
  <si>
    <t xml:space="preserve">Cambio de lote no previsto</t>
  </si>
  <si>
    <t xml:space="preserve">Alerta del fabricante</t>
  </si>
  <si>
    <t xml:space="preserve">Sin carbapenemasa (control operativo)</t>
  </si>
  <si>
    <t xml:space="preserve">Diferencia apreciable entre lotes</t>
  </si>
  <si>
    <t xml:space="preserve">Otra</t>
  </si>
  <si>
    <t xml:space="preserve">Resistente por mecanismo no cubierto</t>
  </si>
  <si>
    <t xml:space="preserve">Criterio de paro alcanzado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</si>
</sst>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hh:mm"/>
    <numFmt numFmtId="167" formatCode="General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E313F"/>
      <name val="Arial"/>
      <family val="0"/>
      <charset val="1"/>
    </font>
    <font>
      <b val="true"/>
      <sz val="10"/>
      <color rgb="FF325969"/>
      <name val="Arial"/>
      <family val="0"/>
      <charset val="1"/>
    </font>
    <font>
      <b val="true"/>
      <sz val="9"/>
      <color rgb="FFE84343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1A7D3"/>
      <name val="Arial"/>
      <family val="0"/>
      <charset val="1"/>
    </font>
    <font>
      <b val="true"/>
      <sz val="14"/>
      <color rgb="FF0E313F"/>
      <name val="Arial"/>
      <family val="0"/>
      <charset val="1"/>
    </font>
    <font>
      <i val="true"/>
      <sz val="9"/>
      <color rgb="FF5D6B78"/>
      <name val="Arial"/>
      <family val="0"/>
      <charset val="1"/>
    </font>
    <font>
      <b val="true"/>
      <sz val="10"/>
      <color rgb="FF0E313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E84343"/>
      <name val="Arial"/>
      <family val="0"/>
      <charset val="1"/>
    </font>
    <font>
      <i val="true"/>
      <sz val="9"/>
      <color rgb="FFE84343"/>
      <name val="Arial"/>
      <family val="0"/>
      <charset val="1"/>
    </font>
    <font>
      <b val="true"/>
      <sz val="10"/>
      <color rgb="FFE8434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2CC"/>
      </patternFill>
    </fill>
    <fill>
      <patternFill patternType="solid">
        <fgColor rgb="FF0E313F"/>
        <bgColor rgb="FF333333"/>
      </patternFill>
    </fill>
    <fill>
      <patternFill patternType="solid">
        <fgColor rgb="FFDFE9ED"/>
        <bgColor rgb="FFCCFFFF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9CBD4"/>
      </left>
      <right style="thin">
        <color rgb="FFB9CBD4"/>
      </right>
      <top style="thin">
        <color rgb="FFB9CBD4"/>
      </top>
      <bottom style="thin">
        <color rgb="FFB9CB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BD4"/>
      <rgbColor rgb="FF808080"/>
      <rgbColor rgb="FF9999FF"/>
      <rgbColor rgb="FF993366"/>
      <rgbColor rgb="FFFFF2CC"/>
      <rgbColor rgb="FFDFE9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1A7D3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4343"/>
      <rgbColor rgb="FF5D6B78"/>
      <rgbColor rgb="FF969696"/>
      <rgbColor rgb="FF0E313F"/>
      <rgbColor rgb="FF339966"/>
      <rgbColor rgb="FF003300"/>
      <rgbColor rgb="FF333300"/>
      <rgbColor rgb="FF993300"/>
      <rgbColor rgb="FF993366"/>
      <rgbColor rgb="FF3259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8"/>
  </cols>
  <sheetData>
    <row r="2" customFormat="false" ht="15" hidden="false" customHeight="true" outlineLevel="0" collapsed="false">
      <c r="B2" s="1" t="s">
        <v>0</v>
      </c>
    </row>
    <row r="3" customFormat="false" ht="15" hidden="false" customHeight="true" outlineLevel="0" collapsed="false">
      <c r="B3" s="2" t="s">
        <v>1</v>
      </c>
    </row>
    <row r="4" customFormat="false" ht="15" hidden="false" customHeight="true" outlineLevel="0" collapsed="false">
      <c r="B4" s="3" t="s">
        <v>2</v>
      </c>
    </row>
    <row r="5" customFormat="false" ht="15" hidden="false" customHeight="true" outlineLevel="0" collapsed="false">
      <c r="B5" s="4"/>
    </row>
    <row r="6" customFormat="false" ht="15" hidden="false" customHeight="true" outlineLevel="0" collapsed="false">
      <c r="B6" s="5" t="s">
        <v>3</v>
      </c>
    </row>
    <row r="7" customFormat="false" ht="15" hidden="false" customHeight="true" outlineLevel="0" collapsed="false">
      <c r="B7" s="4" t="s">
        <v>4</v>
      </c>
    </row>
    <row r="8" customFormat="false" ht="25.5" hidden="false" customHeight="true" outlineLevel="0" collapsed="false">
      <c r="B8" s="4" t="s">
        <v>5</v>
      </c>
    </row>
    <row r="9" customFormat="false" ht="25.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/>
    </row>
    <row r="11" customFormat="false" ht="1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4" t="s">
        <v>8</v>
      </c>
    </row>
    <row r="13" customFormat="false" ht="15" hidden="false" customHeight="true" outlineLevel="0" collapsed="false">
      <c r="B13" s="4" t="s">
        <v>9</v>
      </c>
    </row>
    <row r="14" customFormat="false" ht="25.5" hidden="false" customHeight="true" outlineLevel="0" collapsed="false">
      <c r="B14" s="4" t="s">
        <v>10</v>
      </c>
    </row>
    <row r="15" customFormat="false" ht="25.5" hidden="false" customHeight="true" outlineLevel="0" collapsed="false">
      <c r="B15" s="4" t="s">
        <v>11</v>
      </c>
    </row>
    <row r="16" customFormat="false" ht="15" hidden="false" customHeight="true" outlineLevel="0" collapsed="false">
      <c r="B16" s="4"/>
    </row>
    <row r="17" customFormat="false" ht="15" hidden="false" customHeight="true" outlineLevel="0" collapsed="false">
      <c r="B17" s="5" t="s">
        <v>12</v>
      </c>
    </row>
    <row r="18" customFormat="false" ht="39" hidden="false" customHeight="true" outlineLevel="0" collapsed="false">
      <c r="B18" s="4" t="s">
        <v>13</v>
      </c>
    </row>
    <row r="19" customFormat="false" ht="25.5" hidden="false" customHeight="true" outlineLevel="0" collapsed="false">
      <c r="B19" s="4" t="s">
        <v>14</v>
      </c>
    </row>
    <row r="20" customFormat="false" ht="25.5" hidden="false" customHeight="true" outlineLevel="0" collapsed="false">
      <c r="B20" s="4" t="s">
        <v>15</v>
      </c>
    </row>
    <row r="21" customFormat="false" ht="25.5" hidden="false" customHeight="true" outlineLevel="0" collapsed="false">
      <c r="B21" s="4" t="s">
        <v>16</v>
      </c>
    </row>
    <row r="22" customFormat="false" ht="15" hidden="false" customHeight="true" outlineLevel="0" collapsed="false">
      <c r="B22" s="4"/>
    </row>
    <row r="23" customFormat="false" ht="15" hidden="false" customHeight="true" outlineLevel="0" collapsed="false">
      <c r="B23" s="5" t="s">
        <v>17</v>
      </c>
    </row>
    <row r="24" customFormat="false" ht="51.75" hidden="false" customHeight="true" outlineLevel="0" collapsed="false">
      <c r="B24" s="4" t="s">
        <v>18</v>
      </c>
    </row>
    <row r="25" customFormat="false" ht="15" hidden="false" customHeight="true" outlineLevel="0" collapsed="false">
      <c r="B25" s="4"/>
    </row>
    <row r="26" customFormat="false" ht="15" hidden="false" customHeight="true" outlineLevel="0" collapsed="false">
      <c r="B26" s="5" t="s">
        <v>19</v>
      </c>
    </row>
    <row r="27" customFormat="false" ht="25.5" hidden="false" customHeight="true" outlineLevel="0" collapsed="false">
      <c r="B27" s="4" t="s">
        <v>20</v>
      </c>
    </row>
    <row r="28" customFormat="false" ht="15" hidden="false" customHeight="true" outlineLevel="0" collapsed="false">
      <c r="B28" s="4" t="s">
        <v>21</v>
      </c>
    </row>
    <row r="29" customFormat="false" ht="25.5" hidden="false" customHeight="true" outlineLevel="0" collapsed="false">
      <c r="B29" s="4" t="s">
        <v>22</v>
      </c>
    </row>
    <row r="30" customFormat="false" ht="15" hidden="false" customHeight="true" outlineLevel="0" collapsed="false">
      <c r="B30" s="4"/>
    </row>
    <row r="31" customFormat="false" ht="15" hidden="false" customHeight="true" outlineLevel="0" collapsed="false">
      <c r="B31" s="5" t="s">
        <v>23</v>
      </c>
    </row>
    <row r="32" customFormat="false" ht="51.75" hidden="false" customHeight="true" outlineLevel="0" collapsed="false">
      <c r="B32" s="4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56"/>
    <col collapsed="false" customWidth="true" hidden="false" outlineLevel="0" max="4" min="4" style="0" width="52"/>
  </cols>
  <sheetData>
    <row r="2" customFormat="false" ht="17.35" hidden="false" customHeight="false" outlineLevel="0" collapsed="false">
      <c r="B2" s="6" t="s">
        <v>25</v>
      </c>
    </row>
    <row r="3" customFormat="false" ht="15" hidden="false" customHeight="false" outlineLevel="0" collapsed="false">
      <c r="B3" s="7" t="s">
        <v>26</v>
      </c>
    </row>
    <row r="5" customFormat="false" ht="15" hidden="false" customHeight="false" outlineLevel="0" collapsed="false">
      <c r="B5" s="8" t="s">
        <v>27</v>
      </c>
    </row>
    <row r="6" customFormat="false" ht="15" hidden="false" customHeight="false" outlineLevel="0" collapsed="false">
      <c r="B6" s="9" t="s">
        <v>28</v>
      </c>
      <c r="C6" s="10"/>
    </row>
    <row r="7" customFormat="false" ht="15" hidden="false" customHeight="false" outlineLevel="0" collapsed="false">
      <c r="B7" s="9" t="s">
        <v>29</v>
      </c>
      <c r="C7" s="10"/>
      <c r="D7" s="7" t="s">
        <v>30</v>
      </c>
    </row>
    <row r="8" customFormat="false" ht="15" hidden="false" customHeight="false" outlineLevel="0" collapsed="false">
      <c r="B8" s="9" t="s">
        <v>31</v>
      </c>
      <c r="C8" s="10"/>
    </row>
    <row r="9" customFormat="false" ht="15" hidden="false" customHeight="false" outlineLevel="0" collapsed="false">
      <c r="B9" s="9" t="s">
        <v>32</v>
      </c>
      <c r="C9" s="10"/>
    </row>
    <row r="10" customFormat="false" ht="15" hidden="false" customHeight="false" outlineLevel="0" collapsed="false">
      <c r="B10" s="8" t="s">
        <v>33</v>
      </c>
    </row>
    <row r="11" customFormat="false" ht="15" hidden="false" customHeight="false" outlineLevel="0" collapsed="false">
      <c r="B11" s="9" t="s">
        <v>34</v>
      </c>
      <c r="C11" s="10"/>
    </row>
    <row r="12" customFormat="false" ht="15" hidden="false" customHeight="false" outlineLevel="0" collapsed="false">
      <c r="B12" s="9" t="s">
        <v>35</v>
      </c>
      <c r="C12" s="10"/>
    </row>
    <row r="13" customFormat="false" ht="15" hidden="false" customHeight="false" outlineLevel="0" collapsed="false">
      <c r="B13" s="9" t="s">
        <v>36</v>
      </c>
      <c r="C13" s="10"/>
    </row>
    <row r="14" customFormat="false" ht="15" hidden="false" customHeight="false" outlineLevel="0" collapsed="false">
      <c r="B14" s="9" t="s">
        <v>37</v>
      </c>
      <c r="C14" s="10"/>
    </row>
    <row r="15" customFormat="false" ht="15" hidden="false" customHeight="false" outlineLevel="0" collapsed="false">
      <c r="B15" s="9" t="s">
        <v>38</v>
      </c>
      <c r="C15" s="10"/>
    </row>
    <row r="16" customFormat="false" ht="15" hidden="false" customHeight="false" outlineLevel="0" collapsed="false">
      <c r="B16" s="9" t="s">
        <v>39</v>
      </c>
      <c r="C16" s="10"/>
    </row>
    <row r="17" customFormat="false" ht="15" hidden="false" customHeight="false" outlineLevel="0" collapsed="false">
      <c r="B17" s="9" t="s">
        <v>40</v>
      </c>
      <c r="C17" s="10"/>
    </row>
    <row r="18" customFormat="false" ht="15" hidden="false" customHeight="false" outlineLevel="0" collapsed="false">
      <c r="B18" s="8" t="s">
        <v>41</v>
      </c>
    </row>
    <row r="19" customFormat="false" ht="15" hidden="false" customHeight="false" outlineLevel="0" collapsed="false">
      <c r="B19" s="9" t="s">
        <v>42</v>
      </c>
      <c r="C19" s="10"/>
    </row>
    <row r="20" customFormat="false" ht="15" hidden="false" customHeight="false" outlineLevel="0" collapsed="false">
      <c r="B20" s="9" t="s">
        <v>43</v>
      </c>
      <c r="C20" s="10"/>
    </row>
    <row r="21" customFormat="false" ht="15" hidden="false" customHeight="false" outlineLevel="0" collapsed="false">
      <c r="B21" s="9" t="s">
        <v>44</v>
      </c>
      <c r="C21" s="10"/>
    </row>
    <row r="22" customFormat="false" ht="15" hidden="false" customHeight="false" outlineLevel="0" collapsed="false">
      <c r="B22" s="9" t="s">
        <v>45</v>
      </c>
      <c r="C22" s="10"/>
    </row>
    <row r="23" customFormat="false" ht="15" hidden="false" customHeight="false" outlineLevel="0" collapsed="false">
      <c r="B23" s="8" t="s">
        <v>46</v>
      </c>
    </row>
    <row r="24" customFormat="false" ht="15" hidden="false" customHeight="false" outlineLevel="0" collapsed="false">
      <c r="B24" s="9" t="s">
        <v>47</v>
      </c>
      <c r="C24" s="10"/>
      <c r="D24" s="7" t="s">
        <v>48</v>
      </c>
    </row>
    <row r="25" customFormat="false" ht="15" hidden="false" customHeight="false" outlineLevel="0" collapsed="false">
      <c r="B25" s="9" t="s">
        <v>49</v>
      </c>
      <c r="C25" s="10"/>
      <c r="D25" s="7" t="s">
        <v>50</v>
      </c>
    </row>
    <row r="26" customFormat="false" ht="15" hidden="false" customHeight="false" outlineLevel="0" collapsed="false">
      <c r="B26" s="9" t="s">
        <v>51</v>
      </c>
      <c r="C26" s="10"/>
      <c r="D26" s="7" t="s">
        <v>52</v>
      </c>
    </row>
    <row r="27" customFormat="false" ht="15" hidden="false" customHeight="false" outlineLevel="0" collapsed="false">
      <c r="B27" s="9" t="s">
        <v>53</v>
      </c>
      <c r="C27" s="10"/>
    </row>
    <row r="28" customFormat="false" ht="15" hidden="false" customHeight="false" outlineLevel="0" collapsed="false">
      <c r="B28" s="8" t="s">
        <v>54</v>
      </c>
    </row>
    <row r="29" customFormat="false" ht="15" hidden="false" customHeight="false" outlineLevel="0" collapsed="false">
      <c r="B29" s="9" t="s">
        <v>55</v>
      </c>
      <c r="C29" s="10"/>
    </row>
    <row r="30" customFormat="false" ht="15" hidden="false" customHeight="false" outlineLevel="0" collapsed="false">
      <c r="B30" s="9" t="s">
        <v>56</v>
      </c>
      <c r="C30" s="10"/>
    </row>
    <row r="31" customFormat="false" ht="15" hidden="false" customHeight="false" outlineLevel="0" collapsed="false">
      <c r="B31" s="9" t="s">
        <v>57</v>
      </c>
      <c r="C31" s="1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7" min="6" style="0" width="30"/>
    <col collapsed="false" customWidth="true" hidden="false" outlineLevel="0" max="8" min="8" style="0" width="18"/>
    <col collapsed="false" customWidth="true" hidden="false" outlineLevel="0" max="9" min="9" style="0" width="40"/>
  </cols>
  <sheetData>
    <row r="1" customFormat="false" ht="15" hidden="false" customHeight="false" outlineLevel="0" collapsed="false">
      <c r="A1" s="11" t="s">
        <v>58</v>
      </c>
      <c r="B1" s="11"/>
      <c r="C1" s="11"/>
      <c r="D1" s="11"/>
      <c r="E1" s="11"/>
      <c r="F1" s="11"/>
      <c r="G1" s="11"/>
      <c r="H1" s="11"/>
      <c r="I1" s="11"/>
    </row>
    <row r="2" customFormat="false" ht="31.5" hidden="false" customHeight="true" outlineLevel="0" collapsed="false">
      <c r="A2" s="12" t="s">
        <v>59</v>
      </c>
      <c r="B2" s="12" t="s">
        <v>60</v>
      </c>
      <c r="C2" s="12" t="s">
        <v>61</v>
      </c>
      <c r="D2" s="12" t="s">
        <v>62</v>
      </c>
      <c r="E2" s="12" t="s">
        <v>63</v>
      </c>
      <c r="F2" s="12" t="s">
        <v>64</v>
      </c>
      <c r="G2" s="12" t="s">
        <v>65</v>
      </c>
      <c r="H2" s="12" t="s">
        <v>66</v>
      </c>
      <c r="I2" s="12" t="s">
        <v>67</v>
      </c>
    </row>
    <row r="3" customFormat="false" ht="15" hidden="false" customHeight="false" outlineLevel="0" collapsed="false">
      <c r="A3" s="10"/>
      <c r="B3" s="13"/>
      <c r="C3" s="13"/>
      <c r="D3" s="10"/>
      <c r="E3" s="10"/>
      <c r="F3" s="10"/>
      <c r="G3" s="10"/>
      <c r="H3" s="10"/>
      <c r="I3" s="10"/>
    </row>
    <row r="4" customFormat="false" ht="15" hidden="false" customHeight="false" outlineLevel="0" collapsed="false">
      <c r="A4" s="10"/>
      <c r="B4" s="13"/>
      <c r="C4" s="13"/>
      <c r="D4" s="10"/>
      <c r="E4" s="10"/>
      <c r="F4" s="10"/>
      <c r="G4" s="10"/>
      <c r="H4" s="10"/>
      <c r="I4" s="10"/>
    </row>
    <row r="5" customFormat="false" ht="15" hidden="false" customHeight="false" outlineLevel="0" collapsed="false">
      <c r="A5" s="10"/>
      <c r="B5" s="13"/>
      <c r="C5" s="13"/>
      <c r="D5" s="10"/>
      <c r="E5" s="10"/>
      <c r="F5" s="10"/>
      <c r="G5" s="10"/>
      <c r="H5" s="10"/>
      <c r="I5" s="10"/>
    </row>
    <row r="6" customFormat="false" ht="15" hidden="false" customHeight="false" outlineLevel="0" collapsed="false">
      <c r="A6" s="10"/>
      <c r="B6" s="13"/>
      <c r="C6" s="13"/>
      <c r="D6" s="10"/>
      <c r="E6" s="10"/>
      <c r="F6" s="10"/>
      <c r="G6" s="10"/>
      <c r="H6" s="10"/>
      <c r="I6" s="10"/>
    </row>
    <row r="7" customFormat="false" ht="15" hidden="false" customHeight="false" outlineLevel="0" collapsed="false">
      <c r="A7" s="10"/>
      <c r="B7" s="13"/>
      <c r="C7" s="13"/>
      <c r="D7" s="10"/>
      <c r="E7" s="10"/>
      <c r="F7" s="10"/>
      <c r="G7" s="10"/>
      <c r="H7" s="10"/>
      <c r="I7" s="10"/>
    </row>
    <row r="8" customFormat="false" ht="15" hidden="false" customHeight="false" outlineLevel="0" collapsed="false">
      <c r="A8" s="10"/>
      <c r="B8" s="13"/>
      <c r="C8" s="13"/>
      <c r="D8" s="10"/>
      <c r="E8" s="10"/>
      <c r="F8" s="10"/>
      <c r="G8" s="10"/>
      <c r="H8" s="10"/>
      <c r="I8" s="10"/>
    </row>
    <row r="9" customFormat="false" ht="15" hidden="false" customHeight="false" outlineLevel="0" collapsed="false">
      <c r="A9" s="10"/>
      <c r="B9" s="13"/>
      <c r="C9" s="13"/>
      <c r="D9" s="10"/>
      <c r="E9" s="10"/>
      <c r="F9" s="10"/>
      <c r="G9" s="10"/>
      <c r="H9" s="10"/>
      <c r="I9" s="10"/>
    </row>
    <row r="10" customFormat="false" ht="15" hidden="false" customHeight="false" outlineLevel="0" collapsed="false">
      <c r="A10" s="10"/>
      <c r="B10" s="13"/>
      <c r="C10" s="13"/>
      <c r="D10" s="10"/>
      <c r="E10" s="10"/>
      <c r="F10" s="10"/>
      <c r="G10" s="10"/>
      <c r="H10" s="10"/>
      <c r="I10" s="10"/>
    </row>
    <row r="11" customFormat="false" ht="15" hidden="false" customHeight="false" outlineLevel="0" collapsed="false">
      <c r="A11" s="10"/>
      <c r="B11" s="13"/>
      <c r="C11" s="13"/>
      <c r="D11" s="10"/>
      <c r="E11" s="10"/>
      <c r="F11" s="10"/>
      <c r="G11" s="10"/>
      <c r="H11" s="10"/>
      <c r="I11" s="10"/>
    </row>
    <row r="12" customFormat="false" ht="15" hidden="false" customHeight="false" outlineLevel="0" collapsed="false">
      <c r="A12" s="10"/>
      <c r="B12" s="13"/>
      <c r="C12" s="13"/>
      <c r="D12" s="10"/>
      <c r="E12" s="10"/>
      <c r="F12" s="10"/>
      <c r="G12" s="10"/>
      <c r="H12" s="10"/>
      <c r="I12" s="10"/>
    </row>
    <row r="13" customFormat="false" ht="15" hidden="false" customHeight="false" outlineLevel="0" collapsed="false">
      <c r="A13" s="10"/>
      <c r="B13" s="13"/>
      <c r="C13" s="13"/>
      <c r="D13" s="10"/>
      <c r="E13" s="10"/>
      <c r="F13" s="10"/>
      <c r="G13" s="10"/>
      <c r="H13" s="10"/>
      <c r="I13" s="10"/>
    </row>
    <row r="14" customFormat="false" ht="15" hidden="false" customHeight="false" outlineLevel="0" collapsed="false">
      <c r="A14" s="10"/>
      <c r="B14" s="13"/>
      <c r="C14" s="13"/>
      <c r="D14" s="10"/>
      <c r="E14" s="10"/>
      <c r="F14" s="10"/>
      <c r="G14" s="10"/>
      <c r="H14" s="10"/>
      <c r="I14" s="10"/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3" min="3" style="0" width="18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22"/>
    <col collapsed="false" customWidth="true" hidden="false" outlineLevel="0" max="9" min="9" style="0" width="12"/>
    <col collapsed="false" customWidth="true" hidden="false" outlineLevel="0" max="12" min="10" style="0" width="13"/>
    <col collapsed="false" customWidth="true" hidden="false" outlineLevel="0" max="13" min="13" style="0" width="22"/>
    <col collapsed="false" customWidth="true" hidden="false" outlineLevel="0" max="14" min="14" style="0" width="28"/>
    <col collapsed="false" customWidth="true" hidden="false" outlineLevel="0" max="15" min="15" style="0" width="26"/>
    <col collapsed="false" customWidth="true" hidden="false" outlineLevel="0" max="16" min="16" style="0" width="20"/>
    <col collapsed="false" customWidth="true" hidden="false" outlineLevel="0" max="17" min="17" style="0" width="16"/>
    <col collapsed="false" customWidth="true" hidden="false" outlineLevel="0" max="19" min="18" style="0" width="14"/>
    <col collapsed="false" customWidth="true" hidden="false" outlineLevel="0" max="20" min="20" style="0" width="15"/>
    <col collapsed="false" customWidth="true" hidden="false" outlineLevel="0" max="21" min="21" style="0" width="13"/>
    <col collapsed="false" customWidth="true" hidden="false" outlineLevel="0" max="22" min="22" style="0" width="14"/>
    <col collapsed="false" customWidth="true" hidden="false" outlineLevel="0" max="32" min="23" style="0" width="11"/>
    <col collapsed="false" customWidth="true" hidden="false" outlineLevel="0" max="33" min="33" style="0" width="24"/>
    <col collapsed="false" customWidth="true" hidden="false" outlineLevel="0" max="34" min="34" style="0" width="16"/>
    <col collapsed="false" customWidth="true" hidden="false" outlineLevel="0" max="35" min="35" style="0" width="13"/>
    <col collapsed="false" customWidth="true" hidden="false" outlineLevel="0" max="36" min="36" style="0" width="26"/>
    <col collapsed="false" customWidth="true" hidden="false" outlineLevel="0" max="37" min="37" style="0" width="36"/>
    <col collapsed="false" customWidth="true" hidden="false" outlineLevel="0" max="38" min="38" style="0" width="34"/>
    <col collapsed="false" customWidth="true" hidden="false" outlineLevel="0" max="39" min="39" style="0" width="40"/>
  </cols>
  <sheetData>
    <row r="1" customFormat="false" ht="15" hidden="false" customHeight="false" outlineLevel="0" collapsed="false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customFormat="false" ht="45.75" hidden="false" customHeight="true" outlineLevel="0" collapsed="false">
      <c r="A2" s="12" t="s">
        <v>69</v>
      </c>
      <c r="B2" s="12" t="s">
        <v>70</v>
      </c>
      <c r="C2" s="12" t="s">
        <v>71</v>
      </c>
      <c r="D2" s="12" t="s">
        <v>72</v>
      </c>
      <c r="E2" s="12" t="s">
        <v>73</v>
      </c>
      <c r="F2" s="12" t="s">
        <v>74</v>
      </c>
      <c r="G2" s="12" t="s">
        <v>75</v>
      </c>
      <c r="H2" s="12" t="s">
        <v>76</v>
      </c>
      <c r="I2" s="12" t="s">
        <v>77</v>
      </c>
      <c r="J2" s="12" t="s">
        <v>78</v>
      </c>
      <c r="K2" s="12" t="s">
        <v>79</v>
      </c>
      <c r="L2" s="12" t="s">
        <v>80</v>
      </c>
      <c r="M2" s="12" t="s">
        <v>81</v>
      </c>
      <c r="N2" s="12" t="s">
        <v>82</v>
      </c>
      <c r="O2" s="12" t="s">
        <v>83</v>
      </c>
      <c r="P2" s="12" t="s">
        <v>84</v>
      </c>
      <c r="Q2" s="12" t="s">
        <v>85</v>
      </c>
      <c r="R2" s="12" t="s">
        <v>86</v>
      </c>
      <c r="S2" s="12" t="s">
        <v>87</v>
      </c>
      <c r="T2" s="12" t="s">
        <v>88</v>
      </c>
      <c r="U2" s="12" t="s">
        <v>89</v>
      </c>
      <c r="V2" s="12" t="s">
        <v>90</v>
      </c>
      <c r="W2" s="12" t="s">
        <v>91</v>
      </c>
      <c r="X2" s="12" t="s">
        <v>92</v>
      </c>
      <c r="Y2" s="12" t="s">
        <v>93</v>
      </c>
      <c r="Z2" s="12" t="s">
        <v>94</v>
      </c>
      <c r="AA2" s="12" t="s">
        <v>95</v>
      </c>
      <c r="AB2" s="12" t="s">
        <v>96</v>
      </c>
      <c r="AC2" s="12" t="s">
        <v>97</v>
      </c>
      <c r="AD2" s="12" t="s">
        <v>98</v>
      </c>
      <c r="AE2" s="12" t="s">
        <v>99</v>
      </c>
      <c r="AF2" s="12" t="s">
        <v>100</v>
      </c>
      <c r="AG2" s="12" t="s">
        <v>101</v>
      </c>
      <c r="AH2" s="12" t="s">
        <v>102</v>
      </c>
      <c r="AI2" s="12" t="s">
        <v>103</v>
      </c>
      <c r="AJ2" s="12" t="s">
        <v>104</v>
      </c>
      <c r="AK2" s="12" t="s">
        <v>105</v>
      </c>
      <c r="AL2" s="12" t="s">
        <v>106</v>
      </c>
      <c r="AM2" s="12" t="s">
        <v>67</v>
      </c>
    </row>
    <row r="3" customFormat="false" ht="15" hidden="false" customHeight="false" outlineLevel="0" collapsed="false">
      <c r="A3" s="14" t="s">
        <v>107</v>
      </c>
      <c r="B3" s="14" t="s">
        <v>108</v>
      </c>
      <c r="C3" s="14" t="s">
        <v>109</v>
      </c>
      <c r="D3" s="14" t="s">
        <v>110</v>
      </c>
      <c r="E3" s="14" t="s">
        <v>111</v>
      </c>
      <c r="F3" s="15" t="s">
        <v>112</v>
      </c>
      <c r="G3" s="14" t="s">
        <v>113</v>
      </c>
      <c r="H3" s="14" t="s">
        <v>114</v>
      </c>
      <c r="I3" s="14" t="n">
        <v>4</v>
      </c>
      <c r="J3" s="14" t="s">
        <v>115</v>
      </c>
      <c r="K3" s="14" t="s">
        <v>116</v>
      </c>
      <c r="L3" s="14" t="s">
        <v>117</v>
      </c>
      <c r="M3" s="14" t="s">
        <v>118</v>
      </c>
      <c r="N3" s="14" t="s">
        <v>119</v>
      </c>
      <c r="O3" s="14" t="s">
        <v>120</v>
      </c>
      <c r="P3" s="14" t="s">
        <v>121</v>
      </c>
      <c r="Q3" s="14" t="s">
        <v>122</v>
      </c>
      <c r="R3" s="15" t="s">
        <v>123</v>
      </c>
      <c r="S3" s="14" t="s">
        <v>124</v>
      </c>
      <c r="T3" s="16" t="s">
        <v>125</v>
      </c>
      <c r="U3" s="16" t="s">
        <v>126</v>
      </c>
      <c r="V3" s="17" t="n">
        <f aca="false">IF(OR(T3="",U3=""),"",ROUND(MOD(U3-T3,1)*1440,0))</f>
        <v>17</v>
      </c>
      <c r="W3" s="18" t="s">
        <v>127</v>
      </c>
      <c r="X3" s="18" t="s">
        <v>128</v>
      </c>
      <c r="Y3" s="18" t="s">
        <v>128</v>
      </c>
      <c r="Z3" s="18" t="s">
        <v>128</v>
      </c>
      <c r="AA3" s="18" t="s">
        <v>128</v>
      </c>
      <c r="AB3" s="18" t="s">
        <v>127</v>
      </c>
      <c r="AC3" s="18" t="s">
        <v>128</v>
      </c>
      <c r="AD3" s="18" t="s">
        <v>128</v>
      </c>
      <c r="AE3" s="18" t="s">
        <v>128</v>
      </c>
      <c r="AF3" s="18" t="s">
        <v>128</v>
      </c>
      <c r="AG3" s="17" t="str">
        <f aca="false">IF(COUNTA(W3:AA3)&lt;5,"",IF(AND(W3=AB3,X3=AC3,Y3=AD3,Z3=AE3,AA3=AF3),"Coinciden","DISCORDANCIA entre lectores"))</f>
        <v>Coinciden</v>
      </c>
      <c r="AH3" s="14" t="s">
        <v>129</v>
      </c>
      <c r="AI3" s="14" t="s">
        <v>130</v>
      </c>
      <c r="AJ3" s="17" t="str">
        <f aca="false">IF(COUNTA(W3:AA3)&lt;5,"",IF(TRIM(IF(OR(W3="Reactivo",W3="Débil"),"NDM ","")&amp;IF(OR(X3="Reactivo",X3="Débil"),"KPC ","")&amp;IF(OR(Y3="Reactivo",Y3="Débil"),"OXA-48 ","")&amp;IF(OR(Z3="Reactivo",Z3="Débil"),"IMP ","")&amp;IF(OR(AA3="Reactivo",AA3="Débil"),"VIM ",""))="","Ninguna",TRIM(IF(OR(W3="Reactivo",W3="Débil"),"NDM ","")&amp;IF(OR(X3="Reactivo",X3="Débil"),"KPC ","")&amp;IF(OR(Y3="Reactivo",Y3="Débil"),"OXA-48 ","")&amp;IF(OR(Z3="Reactivo",Z3="Débil"),"IMP ","")&amp;IF(OR(AA3="Reactivo",AA3="Débil"),"VIM ",""))))</f>
        <v>NDM</v>
      </c>
      <c r="AK3" s="17" t="str">
        <f aca="false">IF(OR(AJ3="",O3=""),"",IF(AH3&lt;&gt;"Válido","No evaluable",IF(O3="Sin carbapenemasa (control operativo)",IF(AJ3="Ninguna","Concordante: control sin línea","Discordancia: línea reactiva en control sin carbapenemasa"),IF(O3="Resistente por mecanismo no cubierto",IF(AJ3="Ninguna","Acierto: sin línea, mecanismo fuera del panel","Discordancia: línea reactiva con mecanismo fuera del panel"),IF(OR(O3="GES",O3="Otra carbapenemasa fuera del panel"),IF(AJ3="Ninguna","Esperado: familia fuera del panel","Discordancia: línea reactiva con familia fuera del panel"),IF(AJ3="Ninguna","Discordancia: sin línea con mecanismo del panel documentado",IF(ISNUMBER(SEARCH(O3,AJ3)),"Concordante con la familia documentada","Discordancia: familia distinta a la documentada")))))))</f>
        <v>Concordante con la familia documentada</v>
      </c>
      <c r="AL3" s="14" t="s">
        <v>131</v>
      </c>
      <c r="AM3" s="14" t="s">
        <v>132</v>
      </c>
    </row>
    <row r="4" customFormat="false" ht="15" hidden="false" customHeight="false" outlineLevel="0" collapsed="false">
      <c r="A4" s="14"/>
      <c r="B4" s="14"/>
      <c r="C4" s="14"/>
      <c r="D4" s="14"/>
      <c r="E4" s="14"/>
      <c r="F4" s="1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4"/>
      <c r="T4" s="16"/>
      <c r="U4" s="16"/>
      <c r="V4" s="17" t="str">
        <f aca="false">IF(OR(T4="",U4=""),"",ROUND(MOD(U4-T4,1)*1440,0))</f>
        <v/>
      </c>
      <c r="W4" s="18"/>
      <c r="X4" s="18"/>
      <c r="Y4" s="18"/>
      <c r="Z4" s="18"/>
      <c r="AA4" s="18"/>
      <c r="AB4" s="18"/>
      <c r="AC4" s="18"/>
      <c r="AD4" s="18"/>
      <c r="AE4" s="18"/>
      <c r="AF4" s="18"/>
      <c r="AG4" s="17" t="str">
        <f aca="false">IF(COUNTA(W4:AA4)&lt;5,"",IF(AND(W4=AB4,X4=AC4,Y4=AD4,Z4=AE4,AA4=AF4),"Coinciden","DISCORDANCIA entre lectores"))</f>
        <v/>
      </c>
      <c r="AH4" s="14"/>
      <c r="AI4" s="14"/>
      <c r="AJ4" s="17" t="str">
        <f aca="false">IF(COUNTA(W4:AA4)&lt;5,"",IF(TRIM(IF(OR(W4="Reactivo",W4="Débil"),"NDM ","")&amp;IF(OR(X4="Reactivo",X4="Débil"),"KPC ","")&amp;IF(OR(Y4="Reactivo",Y4="Débil"),"OXA-48 ","")&amp;IF(OR(Z4="Reactivo",Z4="Débil"),"IMP ","")&amp;IF(OR(AA4="Reactivo",AA4="Débil"),"VIM ",""))="","Ninguna",TRIM(IF(OR(W4="Reactivo",W4="Débil"),"NDM ","")&amp;IF(OR(X4="Reactivo",X4="Débil"),"KPC ","")&amp;IF(OR(Y4="Reactivo",Y4="Débil"),"OXA-48 ","")&amp;IF(OR(Z4="Reactivo",Z4="Débil"),"IMP ","")&amp;IF(OR(AA4="Reactivo",AA4="Débil"),"VIM ",""))))</f>
        <v/>
      </c>
      <c r="AK4" s="17" t="str">
        <f aca="false">IF(OR(AJ4="",O4=""),"",IF(AH4&lt;&gt;"Válido","No evaluable",IF(O4="Sin carbapenemasa (control operativo)",IF(AJ4="Ninguna","Concordante: control sin línea","Discordancia: línea reactiva en control sin carbapenemasa"),IF(O4="Resistente por mecanismo no cubierto",IF(AJ4="Ninguna","Acierto: sin línea, mecanismo fuera del panel","Discordancia: línea reactiva con mecanismo fuera del panel"),IF(OR(O4="GES",O4="Otra carbapenemasa fuera del panel"),IF(AJ4="Ninguna","Esperado: familia fuera del panel","Discordancia: línea reactiva con familia fuera del panel"),IF(AJ4="Ninguna","Discordancia: sin línea con mecanismo del panel documentado",IF(ISNUMBER(SEARCH(O4,AJ4)),"Concordante con la familia documentada","Discordancia: familia distinta a la documentada")))))))</f>
        <v/>
      </c>
      <c r="AL4" s="14"/>
      <c r="AM4" s="14"/>
    </row>
    <row r="5" customFormat="false" ht="15" hidden="false" customHeight="false" outlineLevel="0" collapsed="false">
      <c r="A5" s="14"/>
      <c r="B5" s="14"/>
      <c r="C5" s="14"/>
      <c r="D5" s="14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4"/>
      <c r="T5" s="16"/>
      <c r="U5" s="16"/>
      <c r="V5" s="17" t="str">
        <f aca="false">IF(OR(T5="",U5=""),"",ROUND(MOD(U5-T5,1)*1440,0))</f>
        <v/>
      </c>
      <c r="W5" s="18"/>
      <c r="X5" s="18"/>
      <c r="Y5" s="18"/>
      <c r="Z5" s="18"/>
      <c r="AA5" s="18"/>
      <c r="AB5" s="18"/>
      <c r="AC5" s="18"/>
      <c r="AD5" s="18"/>
      <c r="AE5" s="18"/>
      <c r="AF5" s="18"/>
      <c r="AG5" s="17" t="str">
        <f aca="false">IF(COUNTA(W5:AA5)&lt;5,"",IF(AND(W5=AB5,X5=AC5,Y5=AD5,Z5=AE5,AA5=AF5),"Coinciden","DISCORDANCIA entre lectores"))</f>
        <v/>
      </c>
      <c r="AH5" s="14"/>
      <c r="AI5" s="14"/>
      <c r="AJ5" s="17" t="str">
        <f aca="false">IF(COUNTA(W5:AA5)&lt;5,"",IF(TRIM(IF(OR(W5="Reactivo",W5="Débil"),"NDM ","")&amp;IF(OR(X5="Reactivo",X5="Débil"),"KPC ","")&amp;IF(OR(Y5="Reactivo",Y5="Débil"),"OXA-48 ","")&amp;IF(OR(Z5="Reactivo",Z5="Débil"),"IMP ","")&amp;IF(OR(AA5="Reactivo",AA5="Débil"),"VIM ",""))="","Ninguna",TRIM(IF(OR(W5="Reactivo",W5="Débil"),"NDM ","")&amp;IF(OR(X5="Reactivo",X5="Débil"),"KPC ","")&amp;IF(OR(Y5="Reactivo",Y5="Débil"),"OXA-48 ","")&amp;IF(OR(Z5="Reactivo",Z5="Débil"),"IMP ","")&amp;IF(OR(AA5="Reactivo",AA5="Débil"),"VIM ",""))))</f>
        <v/>
      </c>
      <c r="AK5" s="17" t="str">
        <f aca="false">IF(OR(AJ5="",O5=""),"",IF(AH5&lt;&gt;"Válido","No evaluable",IF(O5="Sin carbapenemasa (control operativo)",IF(AJ5="Ninguna","Concordante: control sin línea","Discordancia: línea reactiva en control sin carbapenemasa"),IF(O5="Resistente por mecanismo no cubierto",IF(AJ5="Ninguna","Acierto: sin línea, mecanismo fuera del panel","Discordancia: línea reactiva con mecanismo fuera del panel"),IF(OR(O5="GES",O5="Otra carbapenemasa fuera del panel"),IF(AJ5="Ninguna","Esperado: familia fuera del panel","Discordancia: línea reactiva con familia fuera del panel"),IF(AJ5="Ninguna","Discordancia: sin línea con mecanismo del panel documentado",IF(ISNUMBER(SEARCH(O5,AJ5)),"Concordante con la familia documentada","Discordancia: familia distinta a la documentada")))))))</f>
        <v/>
      </c>
      <c r="AL5" s="14"/>
      <c r="AM5" s="14"/>
    </row>
    <row r="6" customFormat="false" ht="15" hidden="false" customHeight="false" outlineLevel="0" collapsed="false">
      <c r="A6" s="14"/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4"/>
      <c r="T6" s="16"/>
      <c r="U6" s="16"/>
      <c r="V6" s="17" t="str">
        <f aca="false">IF(OR(T6="",U6=""),"",ROUND(MOD(U6-T6,1)*1440,0))</f>
        <v/>
      </c>
      <c r="W6" s="18"/>
      <c r="X6" s="18"/>
      <c r="Y6" s="18"/>
      <c r="Z6" s="18"/>
      <c r="AA6" s="18"/>
      <c r="AB6" s="18"/>
      <c r="AC6" s="18"/>
      <c r="AD6" s="18"/>
      <c r="AE6" s="18"/>
      <c r="AF6" s="18"/>
      <c r="AG6" s="17" t="str">
        <f aca="false">IF(COUNTA(W6:AA6)&lt;5,"",IF(AND(W6=AB6,X6=AC6,Y6=AD6,Z6=AE6,AA6=AF6),"Coinciden","DISCORDANCIA entre lectores"))</f>
        <v/>
      </c>
      <c r="AH6" s="14"/>
      <c r="AI6" s="14"/>
      <c r="AJ6" s="17" t="str">
        <f aca="false">IF(COUNTA(W6:AA6)&lt;5,"",IF(TRIM(IF(OR(W6="Reactivo",W6="Débil"),"NDM ","")&amp;IF(OR(X6="Reactivo",X6="Débil"),"KPC ","")&amp;IF(OR(Y6="Reactivo",Y6="Débil"),"OXA-48 ","")&amp;IF(OR(Z6="Reactivo",Z6="Débil"),"IMP ","")&amp;IF(OR(AA6="Reactivo",AA6="Débil"),"VIM ",""))="","Ninguna",TRIM(IF(OR(W6="Reactivo",W6="Débil"),"NDM ","")&amp;IF(OR(X6="Reactivo",X6="Débil"),"KPC ","")&amp;IF(OR(Y6="Reactivo",Y6="Débil"),"OXA-48 ","")&amp;IF(OR(Z6="Reactivo",Z6="Débil"),"IMP ","")&amp;IF(OR(AA6="Reactivo",AA6="Débil"),"VIM ",""))))</f>
        <v/>
      </c>
      <c r="AK6" s="17" t="str">
        <f aca="false">IF(OR(AJ6="",O6=""),"",IF(AH6&lt;&gt;"Válido","No evaluable",IF(O6="Sin carbapenemasa (control operativo)",IF(AJ6="Ninguna","Concordante: control sin línea","Discordancia: línea reactiva en control sin carbapenemasa"),IF(O6="Resistente por mecanismo no cubierto",IF(AJ6="Ninguna","Acierto: sin línea, mecanismo fuera del panel","Discordancia: línea reactiva con mecanismo fuera del panel"),IF(OR(O6="GES",O6="Otra carbapenemasa fuera del panel"),IF(AJ6="Ninguna","Esperado: familia fuera del panel","Discordancia: línea reactiva con familia fuera del panel"),IF(AJ6="Ninguna","Discordancia: sin línea con mecanismo del panel documentado",IF(ISNUMBER(SEARCH(O6,AJ6)),"Concordante con la familia documentada","Discordancia: familia distinta a la documentada")))))))</f>
        <v/>
      </c>
      <c r="AL6" s="14"/>
      <c r="AM6" s="14"/>
    </row>
    <row r="7" customFormat="false" ht="15" hidden="false" customHeight="false" outlineLevel="0" collapsed="false">
      <c r="A7" s="14"/>
      <c r="B7" s="14"/>
      <c r="C7" s="14"/>
      <c r="D7" s="14"/>
      <c r="E7" s="1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4"/>
      <c r="T7" s="16"/>
      <c r="U7" s="16"/>
      <c r="V7" s="17" t="str">
        <f aca="false">IF(OR(T7="",U7=""),"",ROUND(MOD(U7-T7,1)*1440,0))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7" t="str">
        <f aca="false">IF(COUNTA(W7:AA7)&lt;5,"",IF(AND(W7=AB7,X7=AC7,Y7=AD7,Z7=AE7,AA7=AF7),"Coinciden","DISCORDANCIA entre lectores"))</f>
        <v/>
      </c>
      <c r="AH7" s="14"/>
      <c r="AI7" s="14"/>
      <c r="AJ7" s="17" t="str">
        <f aca="false">IF(COUNTA(W7:AA7)&lt;5,"",IF(TRIM(IF(OR(W7="Reactivo",W7="Débil"),"NDM ","")&amp;IF(OR(X7="Reactivo",X7="Débil"),"KPC ","")&amp;IF(OR(Y7="Reactivo",Y7="Débil"),"OXA-48 ","")&amp;IF(OR(Z7="Reactivo",Z7="Débil"),"IMP ","")&amp;IF(OR(AA7="Reactivo",AA7="Débil"),"VIM ",""))="","Ninguna",TRIM(IF(OR(W7="Reactivo",W7="Débil"),"NDM ","")&amp;IF(OR(X7="Reactivo",X7="Débil"),"KPC ","")&amp;IF(OR(Y7="Reactivo",Y7="Débil"),"OXA-48 ","")&amp;IF(OR(Z7="Reactivo",Z7="Débil"),"IMP ","")&amp;IF(OR(AA7="Reactivo",AA7="Débil"),"VIM ",""))))</f>
        <v/>
      </c>
      <c r="AK7" s="17" t="str">
        <f aca="false">IF(OR(AJ7="",O7=""),"",IF(AH7&lt;&gt;"Válido","No evaluable",IF(O7="Sin carbapenemasa (control operativo)",IF(AJ7="Ninguna","Concordante: control sin línea","Discordancia: línea reactiva en control sin carbapenemasa"),IF(O7="Resistente por mecanismo no cubierto",IF(AJ7="Ninguna","Acierto: sin línea, mecanismo fuera del panel","Discordancia: línea reactiva con mecanismo fuera del panel"),IF(OR(O7="GES",O7="Otra carbapenemasa fuera del panel"),IF(AJ7="Ninguna","Esperado: familia fuera del panel","Discordancia: línea reactiva con familia fuera del panel"),IF(AJ7="Ninguna","Discordancia: sin línea con mecanismo del panel documentado",IF(ISNUMBER(SEARCH(O7,AJ7)),"Concordante con la familia documentada","Discordancia: familia distinta a la documentada")))))))</f>
        <v/>
      </c>
      <c r="AL7" s="14"/>
      <c r="AM7" s="14"/>
    </row>
    <row r="8" customFormat="false" ht="15" hidden="false" customHeight="false" outlineLevel="0" collapsed="false">
      <c r="A8" s="14"/>
      <c r="B8" s="14"/>
      <c r="C8" s="14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6"/>
      <c r="V8" s="17" t="str">
        <f aca="false">IF(OR(T8="",U8=""),"",ROUND(MOD(U8-T8,1)*1440,0))</f>
        <v/>
      </c>
      <c r="W8" s="18"/>
      <c r="X8" s="18"/>
      <c r="Y8" s="18"/>
      <c r="Z8" s="18"/>
      <c r="AA8" s="18"/>
      <c r="AB8" s="18"/>
      <c r="AC8" s="18"/>
      <c r="AD8" s="18"/>
      <c r="AE8" s="18"/>
      <c r="AF8" s="18"/>
      <c r="AG8" s="17" t="str">
        <f aca="false">IF(COUNTA(W8:AA8)&lt;5,"",IF(AND(W8=AB8,X8=AC8,Y8=AD8,Z8=AE8,AA8=AF8),"Coinciden","DISCORDANCIA entre lectores"))</f>
        <v/>
      </c>
      <c r="AH8" s="14"/>
      <c r="AI8" s="14"/>
      <c r="AJ8" s="17" t="str">
        <f aca="false">IF(COUNTA(W8:AA8)&lt;5,"",IF(TRIM(IF(OR(W8="Reactivo",W8="Débil"),"NDM ","")&amp;IF(OR(X8="Reactivo",X8="Débil"),"KPC ","")&amp;IF(OR(Y8="Reactivo",Y8="Débil"),"OXA-48 ","")&amp;IF(OR(Z8="Reactivo",Z8="Débil"),"IMP ","")&amp;IF(OR(AA8="Reactivo",AA8="Débil"),"VIM ",""))="","Ninguna",TRIM(IF(OR(W8="Reactivo",W8="Débil"),"NDM ","")&amp;IF(OR(X8="Reactivo",X8="Débil"),"KPC ","")&amp;IF(OR(Y8="Reactivo",Y8="Débil"),"OXA-48 ","")&amp;IF(OR(Z8="Reactivo",Z8="Débil"),"IMP ","")&amp;IF(OR(AA8="Reactivo",AA8="Débil"),"VIM ",""))))</f>
        <v/>
      </c>
      <c r="AK8" s="17" t="str">
        <f aca="false">IF(OR(AJ8="",O8=""),"",IF(AH8&lt;&gt;"Válido","No evaluable",IF(O8="Sin carbapenemasa (control operativo)",IF(AJ8="Ninguna","Concordante: control sin línea","Discordancia: línea reactiva en control sin carbapenemasa"),IF(O8="Resistente por mecanismo no cubierto",IF(AJ8="Ninguna","Acierto: sin línea, mecanismo fuera del panel","Discordancia: línea reactiva con mecanismo fuera del panel"),IF(OR(O8="GES",O8="Otra carbapenemasa fuera del panel"),IF(AJ8="Ninguna","Esperado: familia fuera del panel","Discordancia: línea reactiva con familia fuera del panel"),IF(AJ8="Ninguna","Discordancia: sin línea con mecanismo del panel documentado",IF(ISNUMBER(SEARCH(O8,AJ8)),"Concordante con la familia documentada","Discordancia: familia distinta a la documentada")))))))</f>
        <v/>
      </c>
      <c r="AL8" s="14"/>
      <c r="AM8" s="14"/>
    </row>
    <row r="9" customFormat="false" ht="15" hidden="false" customHeight="false" outlineLevel="0" collapsed="false">
      <c r="A9" s="14"/>
      <c r="B9" s="14"/>
      <c r="C9" s="14"/>
      <c r="D9" s="14"/>
      <c r="E9" s="14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5"/>
      <c r="S9" s="14"/>
      <c r="T9" s="16"/>
      <c r="U9" s="16"/>
      <c r="V9" s="17" t="str">
        <f aca="false">IF(OR(T9="",U9=""),"",ROUND(MOD(U9-T9,1)*1440,0))</f>
        <v/>
      </c>
      <c r="W9" s="18"/>
      <c r="X9" s="18"/>
      <c r="Y9" s="18"/>
      <c r="Z9" s="18"/>
      <c r="AA9" s="18"/>
      <c r="AB9" s="18"/>
      <c r="AC9" s="18"/>
      <c r="AD9" s="18"/>
      <c r="AE9" s="18"/>
      <c r="AF9" s="18"/>
      <c r="AG9" s="17" t="str">
        <f aca="false">IF(COUNTA(W9:AA9)&lt;5,"",IF(AND(W9=AB9,X9=AC9,Y9=AD9,Z9=AE9,AA9=AF9),"Coinciden","DISCORDANCIA entre lectores"))</f>
        <v/>
      </c>
      <c r="AH9" s="14"/>
      <c r="AI9" s="14"/>
      <c r="AJ9" s="17" t="str">
        <f aca="false">IF(COUNTA(W9:AA9)&lt;5,"",IF(TRIM(IF(OR(W9="Reactivo",W9="Débil"),"NDM ","")&amp;IF(OR(X9="Reactivo",X9="Débil"),"KPC ","")&amp;IF(OR(Y9="Reactivo",Y9="Débil"),"OXA-48 ","")&amp;IF(OR(Z9="Reactivo",Z9="Débil"),"IMP ","")&amp;IF(OR(AA9="Reactivo",AA9="Débil"),"VIM ",""))="","Ninguna",TRIM(IF(OR(W9="Reactivo",W9="Débil"),"NDM ","")&amp;IF(OR(X9="Reactivo",X9="Débil"),"KPC ","")&amp;IF(OR(Y9="Reactivo",Y9="Débil"),"OXA-48 ","")&amp;IF(OR(Z9="Reactivo",Z9="Débil"),"IMP ","")&amp;IF(OR(AA9="Reactivo",AA9="Débil"),"VIM ",""))))</f>
        <v/>
      </c>
      <c r="AK9" s="17" t="str">
        <f aca="false">IF(OR(AJ9="",O9=""),"",IF(AH9&lt;&gt;"Válido","No evaluable",IF(O9="Sin carbapenemasa (control operativo)",IF(AJ9="Ninguna","Concordante: control sin línea","Discordancia: línea reactiva en control sin carbapenemasa"),IF(O9="Resistente por mecanismo no cubierto",IF(AJ9="Ninguna","Acierto: sin línea, mecanismo fuera del panel","Discordancia: línea reactiva con mecanismo fuera del panel"),IF(OR(O9="GES",O9="Otra carbapenemasa fuera del panel"),IF(AJ9="Ninguna","Esperado: familia fuera del panel","Discordancia: línea reactiva con familia fuera del panel"),IF(AJ9="Ninguna","Discordancia: sin línea con mecanismo del panel documentado",IF(ISNUMBER(SEARCH(O9,AJ9)),"Concordante con la familia documentada","Discordancia: familia distinta a la documentada")))))))</f>
        <v/>
      </c>
      <c r="AL9" s="14"/>
      <c r="AM9" s="14"/>
    </row>
    <row r="10" customFormat="false" ht="15" hidden="false" customHeight="false" outlineLevel="0" collapsed="false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4"/>
      <c r="T10" s="16"/>
      <c r="U10" s="16"/>
      <c r="V10" s="17" t="str">
        <f aca="false">IF(OR(T10="",U10=""),"",ROUND(MOD(U10-T10,1)*1440,0))</f>
        <v/>
      </c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7" t="str">
        <f aca="false">IF(COUNTA(W10:AA10)&lt;5,"",IF(AND(W10=AB10,X10=AC10,Y10=AD10,Z10=AE10,AA10=AF10),"Coinciden","DISCORDANCIA entre lectores"))</f>
        <v/>
      </c>
      <c r="AH10" s="14"/>
      <c r="AI10" s="14"/>
      <c r="AJ10" s="17" t="str">
        <f aca="false">IF(COUNTA(W10:AA10)&lt;5,"",IF(TRIM(IF(OR(W10="Reactivo",W10="Débil"),"NDM ","")&amp;IF(OR(X10="Reactivo",X10="Débil"),"KPC ","")&amp;IF(OR(Y10="Reactivo",Y10="Débil"),"OXA-48 ","")&amp;IF(OR(Z10="Reactivo",Z10="Débil"),"IMP ","")&amp;IF(OR(AA10="Reactivo",AA10="Débil"),"VIM ",""))="","Ninguna",TRIM(IF(OR(W10="Reactivo",W10="Débil"),"NDM ","")&amp;IF(OR(X10="Reactivo",X10="Débil"),"KPC ","")&amp;IF(OR(Y10="Reactivo",Y10="Débil"),"OXA-48 ","")&amp;IF(OR(Z10="Reactivo",Z10="Débil"),"IMP ","")&amp;IF(OR(AA10="Reactivo",AA10="Débil"),"VIM ",""))))</f>
        <v/>
      </c>
      <c r="AK10" s="17" t="str">
        <f aca="false">IF(OR(AJ10="",O10=""),"",IF(AH10&lt;&gt;"Válido","No evaluable",IF(O10="Sin carbapenemasa (control operativo)",IF(AJ10="Ninguna","Concordante: control sin línea","Discordancia: línea reactiva en control sin carbapenemasa"),IF(O10="Resistente por mecanismo no cubierto",IF(AJ10="Ninguna","Acierto: sin línea, mecanismo fuera del panel","Discordancia: línea reactiva con mecanismo fuera del panel"),IF(OR(O10="GES",O10="Otra carbapenemasa fuera del panel"),IF(AJ10="Ninguna","Esperado: familia fuera del panel","Discordancia: línea reactiva con familia fuera del panel"),IF(AJ10="Ninguna","Discordancia: sin línea con mecanismo del panel documentado",IF(ISNUMBER(SEARCH(O10,AJ10)),"Concordante con la familia documentada","Discordancia: familia distinta a la documentada")))))))</f>
        <v/>
      </c>
      <c r="AL10" s="14"/>
      <c r="AM10" s="14"/>
    </row>
    <row r="11" customFormat="false" ht="15" hidden="false" customHeight="false" outlineLevel="0" collapsed="false">
      <c r="A11" s="14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  <c r="S11" s="14"/>
      <c r="T11" s="16"/>
      <c r="U11" s="16"/>
      <c r="V11" s="17" t="str">
        <f aca="false">IF(OR(T11="",U11=""),"",ROUND(MOD(U11-T11,1)*1440,0))</f>
        <v/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7" t="str">
        <f aca="false">IF(COUNTA(W11:AA11)&lt;5,"",IF(AND(W11=AB11,X11=AC11,Y11=AD11,Z11=AE11,AA11=AF11),"Coinciden","DISCORDANCIA entre lectores"))</f>
        <v/>
      </c>
      <c r="AH11" s="14"/>
      <c r="AI11" s="14"/>
      <c r="AJ11" s="17" t="str">
        <f aca="false">IF(COUNTA(W11:AA11)&lt;5,"",IF(TRIM(IF(OR(W11="Reactivo",W11="Débil"),"NDM ","")&amp;IF(OR(X11="Reactivo",X11="Débil"),"KPC ","")&amp;IF(OR(Y11="Reactivo",Y11="Débil"),"OXA-48 ","")&amp;IF(OR(Z11="Reactivo",Z11="Débil"),"IMP ","")&amp;IF(OR(AA11="Reactivo",AA11="Débil"),"VIM ",""))="","Ninguna",TRIM(IF(OR(W11="Reactivo",W11="Débil"),"NDM ","")&amp;IF(OR(X11="Reactivo",X11="Débil"),"KPC ","")&amp;IF(OR(Y11="Reactivo",Y11="Débil"),"OXA-48 ","")&amp;IF(OR(Z11="Reactivo",Z11="Débil"),"IMP ","")&amp;IF(OR(AA11="Reactivo",AA11="Débil"),"VIM ",""))))</f>
        <v/>
      </c>
      <c r="AK11" s="17" t="str">
        <f aca="false">IF(OR(AJ11="",O11=""),"",IF(AH11&lt;&gt;"Válido","No evaluable",IF(O11="Sin carbapenemasa (control operativo)",IF(AJ11="Ninguna","Concordante: control sin línea","Discordancia: línea reactiva en control sin carbapenemasa"),IF(O11="Resistente por mecanismo no cubierto",IF(AJ11="Ninguna","Acierto: sin línea, mecanismo fuera del panel","Discordancia: línea reactiva con mecanismo fuera del panel"),IF(OR(O11="GES",O11="Otra carbapenemasa fuera del panel"),IF(AJ11="Ninguna","Esperado: familia fuera del panel","Discordancia: línea reactiva con familia fuera del panel"),IF(AJ11="Ninguna","Discordancia: sin línea con mecanismo del panel documentado",IF(ISNUMBER(SEARCH(O11,AJ11)),"Concordante con la familia documentada","Discordancia: familia distinta a la documentada")))))))</f>
        <v/>
      </c>
      <c r="AL11" s="14"/>
      <c r="AM11" s="14"/>
    </row>
    <row r="12" customFormat="false" ht="15" hidden="false" customHeight="false" outlineLevel="0" collapsed="false">
      <c r="A12" s="14"/>
      <c r="B12" s="14"/>
      <c r="C12" s="14"/>
      <c r="D12" s="14"/>
      <c r="E12" s="14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4"/>
      <c r="T12" s="16"/>
      <c r="U12" s="16"/>
      <c r="V12" s="17" t="str">
        <f aca="false">IF(OR(T12="",U12=""),"",ROUND(MOD(U12-T12,1)*1440,0))</f>
        <v/>
      </c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" t="str">
        <f aca="false">IF(COUNTA(W12:AA12)&lt;5,"",IF(AND(W12=AB12,X12=AC12,Y12=AD12,Z12=AE12,AA12=AF12),"Coinciden","DISCORDANCIA entre lectores"))</f>
        <v/>
      </c>
      <c r="AH12" s="14"/>
      <c r="AI12" s="14"/>
      <c r="AJ12" s="17" t="str">
        <f aca="false">IF(COUNTA(W12:AA12)&lt;5,"",IF(TRIM(IF(OR(W12="Reactivo",W12="Débil"),"NDM ","")&amp;IF(OR(X12="Reactivo",X12="Débil"),"KPC ","")&amp;IF(OR(Y12="Reactivo",Y12="Débil"),"OXA-48 ","")&amp;IF(OR(Z12="Reactivo",Z12="Débil"),"IMP ","")&amp;IF(OR(AA12="Reactivo",AA12="Débil"),"VIM ",""))="","Ninguna",TRIM(IF(OR(W12="Reactivo",W12="Débil"),"NDM ","")&amp;IF(OR(X12="Reactivo",X12="Débil"),"KPC ","")&amp;IF(OR(Y12="Reactivo",Y12="Débil"),"OXA-48 ","")&amp;IF(OR(Z12="Reactivo",Z12="Débil"),"IMP ","")&amp;IF(OR(AA12="Reactivo",AA12="Débil"),"VIM ",""))))</f>
        <v/>
      </c>
      <c r="AK12" s="17" t="str">
        <f aca="false">IF(OR(AJ12="",O12=""),"",IF(AH12&lt;&gt;"Válido","No evaluable",IF(O12="Sin carbapenemasa (control operativo)",IF(AJ12="Ninguna","Concordante: control sin línea","Discordancia: línea reactiva en control sin carbapenemasa"),IF(O12="Resistente por mecanismo no cubierto",IF(AJ12="Ninguna","Acierto: sin línea, mecanismo fuera del panel","Discordancia: línea reactiva con mecanismo fuera del panel"),IF(OR(O12="GES",O12="Otra carbapenemasa fuera del panel"),IF(AJ12="Ninguna","Esperado: familia fuera del panel","Discordancia: línea reactiva con familia fuera del panel"),IF(AJ12="Ninguna","Discordancia: sin línea con mecanismo del panel documentado",IF(ISNUMBER(SEARCH(O12,AJ12)),"Concordante con la familia documentada","Discordancia: familia distinta a la documentada")))))))</f>
        <v/>
      </c>
      <c r="AL12" s="14"/>
      <c r="AM12" s="14"/>
    </row>
    <row r="13" customFormat="false" ht="15" hidden="false" customHeight="false" outlineLevel="0" collapsed="false">
      <c r="A13" s="14"/>
      <c r="B13" s="14"/>
      <c r="C13" s="14"/>
      <c r="D13" s="14"/>
      <c r="E13" s="14"/>
      <c r="F13" s="15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4"/>
      <c r="T13" s="16"/>
      <c r="U13" s="16"/>
      <c r="V13" s="17" t="str">
        <f aca="false">IF(OR(T13="",U13=""),"",ROUND(MOD(U13-T13,1)*1440,0))</f>
        <v/>
      </c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7" t="str">
        <f aca="false">IF(COUNTA(W13:AA13)&lt;5,"",IF(AND(W13=AB13,X13=AC13,Y13=AD13,Z13=AE13,AA13=AF13),"Coinciden","DISCORDANCIA entre lectores"))</f>
        <v/>
      </c>
      <c r="AH13" s="14"/>
      <c r="AI13" s="14"/>
      <c r="AJ13" s="17" t="str">
        <f aca="false">IF(COUNTA(W13:AA13)&lt;5,"",IF(TRIM(IF(OR(W13="Reactivo",W13="Débil"),"NDM ","")&amp;IF(OR(X13="Reactivo",X13="Débil"),"KPC ","")&amp;IF(OR(Y13="Reactivo",Y13="Débil"),"OXA-48 ","")&amp;IF(OR(Z13="Reactivo",Z13="Débil"),"IMP ","")&amp;IF(OR(AA13="Reactivo",AA13="Débil"),"VIM ",""))="","Ninguna",TRIM(IF(OR(W13="Reactivo",W13="Débil"),"NDM ","")&amp;IF(OR(X13="Reactivo",X13="Débil"),"KPC ","")&amp;IF(OR(Y13="Reactivo",Y13="Débil"),"OXA-48 ","")&amp;IF(OR(Z13="Reactivo",Z13="Débil"),"IMP ","")&amp;IF(OR(AA13="Reactivo",AA13="Débil"),"VIM ",""))))</f>
        <v/>
      </c>
      <c r="AK13" s="17" t="str">
        <f aca="false">IF(OR(AJ13="",O13=""),"",IF(AH13&lt;&gt;"Válido","No evaluable",IF(O13="Sin carbapenemasa (control operativo)",IF(AJ13="Ninguna","Concordante: control sin línea","Discordancia: línea reactiva en control sin carbapenemasa"),IF(O13="Resistente por mecanismo no cubierto",IF(AJ13="Ninguna","Acierto: sin línea, mecanismo fuera del panel","Discordancia: línea reactiva con mecanismo fuera del panel"),IF(OR(O13="GES",O13="Otra carbapenemasa fuera del panel"),IF(AJ13="Ninguna","Esperado: familia fuera del panel","Discordancia: línea reactiva con familia fuera del panel"),IF(AJ13="Ninguna","Discordancia: sin línea con mecanismo del panel documentado",IF(ISNUMBER(SEARCH(O13,AJ13)),"Concordante con la familia documentada","Discordancia: familia distinta a la documentada")))))))</f>
        <v/>
      </c>
      <c r="AL13" s="14"/>
      <c r="AM13" s="14"/>
    </row>
    <row r="14" customFormat="false" ht="15" hidden="false" customHeight="false" outlineLevel="0" collapsed="false">
      <c r="A14" s="14"/>
      <c r="B14" s="14"/>
      <c r="C14" s="14"/>
      <c r="D14" s="14"/>
      <c r="E14" s="14"/>
      <c r="F14" s="15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4"/>
      <c r="T14" s="16"/>
      <c r="U14" s="16"/>
      <c r="V14" s="17" t="str">
        <f aca="false">IF(OR(T14="",U14=""),"",ROUND(MOD(U14-T14,1)*1440,0))</f>
        <v/>
      </c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" t="str">
        <f aca="false">IF(COUNTA(W14:AA14)&lt;5,"",IF(AND(W14=AB14,X14=AC14,Y14=AD14,Z14=AE14,AA14=AF14),"Coinciden","DISCORDANCIA entre lectores"))</f>
        <v/>
      </c>
      <c r="AH14" s="14"/>
      <c r="AI14" s="14"/>
      <c r="AJ14" s="17" t="str">
        <f aca="false">IF(COUNTA(W14:AA14)&lt;5,"",IF(TRIM(IF(OR(W14="Reactivo",W14="Débil"),"NDM ","")&amp;IF(OR(X14="Reactivo",X14="Débil"),"KPC ","")&amp;IF(OR(Y14="Reactivo",Y14="Débil"),"OXA-48 ","")&amp;IF(OR(Z14="Reactivo",Z14="Débil"),"IMP ","")&amp;IF(OR(AA14="Reactivo",AA14="Débil"),"VIM ",""))="","Ninguna",TRIM(IF(OR(W14="Reactivo",W14="Débil"),"NDM ","")&amp;IF(OR(X14="Reactivo",X14="Débil"),"KPC ","")&amp;IF(OR(Y14="Reactivo",Y14="Débil"),"OXA-48 ","")&amp;IF(OR(Z14="Reactivo",Z14="Débil"),"IMP ","")&amp;IF(OR(AA14="Reactivo",AA14="Débil"),"VIM ",""))))</f>
        <v/>
      </c>
      <c r="AK14" s="17" t="str">
        <f aca="false">IF(OR(AJ14="",O14=""),"",IF(AH14&lt;&gt;"Válido","No evaluable",IF(O14="Sin carbapenemasa (control operativo)",IF(AJ14="Ninguna","Concordante: control sin línea","Discordancia: línea reactiva en control sin carbapenemasa"),IF(O14="Resistente por mecanismo no cubierto",IF(AJ14="Ninguna","Acierto: sin línea, mecanismo fuera del panel","Discordancia: línea reactiva con mecanismo fuera del panel"),IF(OR(O14="GES",O14="Otra carbapenemasa fuera del panel"),IF(AJ14="Ninguna","Esperado: familia fuera del panel","Discordancia: línea reactiva con familia fuera del panel"),IF(AJ14="Ninguna","Discordancia: sin línea con mecanismo del panel documentado",IF(ISNUMBER(SEARCH(O14,AJ14)),"Concordante con la familia documentada","Discordancia: familia distinta a la documentada")))))))</f>
        <v/>
      </c>
      <c r="AL14" s="14"/>
      <c r="AM14" s="14"/>
    </row>
    <row r="15" customFormat="false" ht="15" hidden="false" customHeight="false" outlineLevel="0" collapsed="false">
      <c r="A15" s="14"/>
      <c r="B15" s="14"/>
      <c r="C15" s="14"/>
      <c r="D15" s="14"/>
      <c r="E15" s="14"/>
      <c r="F15" s="1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  <c r="S15" s="14"/>
      <c r="T15" s="16"/>
      <c r="U15" s="16"/>
      <c r="V15" s="17" t="str">
        <f aca="false">IF(OR(T15="",U15=""),"",ROUND(MOD(U15-T15,1)*1440,0))</f>
        <v/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7" t="str">
        <f aca="false">IF(COUNTA(W15:AA15)&lt;5,"",IF(AND(W15=AB15,X15=AC15,Y15=AD15,Z15=AE15,AA15=AF15),"Coinciden","DISCORDANCIA entre lectores"))</f>
        <v/>
      </c>
      <c r="AH15" s="14"/>
      <c r="AI15" s="14"/>
      <c r="AJ15" s="17" t="str">
        <f aca="false">IF(COUNTA(W15:AA15)&lt;5,"",IF(TRIM(IF(OR(W15="Reactivo",W15="Débil"),"NDM ","")&amp;IF(OR(X15="Reactivo",X15="Débil"),"KPC ","")&amp;IF(OR(Y15="Reactivo",Y15="Débil"),"OXA-48 ","")&amp;IF(OR(Z15="Reactivo",Z15="Débil"),"IMP ","")&amp;IF(OR(AA15="Reactivo",AA15="Débil"),"VIM ",""))="","Ninguna",TRIM(IF(OR(W15="Reactivo",W15="Débil"),"NDM ","")&amp;IF(OR(X15="Reactivo",X15="Débil"),"KPC ","")&amp;IF(OR(Y15="Reactivo",Y15="Débil"),"OXA-48 ","")&amp;IF(OR(Z15="Reactivo",Z15="Débil"),"IMP ","")&amp;IF(OR(AA15="Reactivo",AA15="Débil"),"VIM ",""))))</f>
        <v/>
      </c>
      <c r="AK15" s="17" t="str">
        <f aca="false">IF(OR(AJ15="",O15=""),"",IF(AH15&lt;&gt;"Válido","No evaluable",IF(O15="Sin carbapenemasa (control operativo)",IF(AJ15="Ninguna","Concordante: control sin línea","Discordancia: línea reactiva en control sin carbapenemasa"),IF(O15="Resistente por mecanismo no cubierto",IF(AJ15="Ninguna","Acierto: sin línea, mecanismo fuera del panel","Discordancia: línea reactiva con mecanismo fuera del panel"),IF(OR(O15="GES",O15="Otra carbapenemasa fuera del panel"),IF(AJ15="Ninguna","Esperado: familia fuera del panel","Discordancia: línea reactiva con familia fuera del panel"),IF(AJ15="Ninguna","Discordancia: sin línea con mecanismo del panel documentado",IF(ISNUMBER(SEARCH(O15,AJ15)),"Concordante con la familia documentada","Discordancia: familia distinta a la documentada")))))))</f>
        <v/>
      </c>
      <c r="AL15" s="14"/>
      <c r="AM15" s="14"/>
    </row>
    <row r="16" customFormat="false" ht="15" hidden="false" customHeight="false" outlineLevel="0" collapsed="false">
      <c r="A16" s="14"/>
      <c r="B16" s="14"/>
      <c r="C16" s="14"/>
      <c r="D16" s="14"/>
      <c r="E16" s="14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4"/>
      <c r="T16" s="16"/>
      <c r="U16" s="16"/>
      <c r="V16" s="17" t="str">
        <f aca="false">IF(OR(T16="",U16=""),"",ROUND(MOD(U16-T16,1)*1440,0))</f>
        <v/>
      </c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7" t="str">
        <f aca="false">IF(COUNTA(W16:AA16)&lt;5,"",IF(AND(W16=AB16,X16=AC16,Y16=AD16,Z16=AE16,AA16=AF16),"Coinciden","DISCORDANCIA entre lectores"))</f>
        <v/>
      </c>
      <c r="AH16" s="14"/>
      <c r="AI16" s="14"/>
      <c r="AJ16" s="17" t="str">
        <f aca="false">IF(COUNTA(W16:AA16)&lt;5,"",IF(TRIM(IF(OR(W16="Reactivo",W16="Débil"),"NDM ","")&amp;IF(OR(X16="Reactivo",X16="Débil"),"KPC ","")&amp;IF(OR(Y16="Reactivo",Y16="Débil"),"OXA-48 ","")&amp;IF(OR(Z16="Reactivo",Z16="Débil"),"IMP ","")&amp;IF(OR(AA16="Reactivo",AA16="Débil"),"VIM ",""))="","Ninguna",TRIM(IF(OR(W16="Reactivo",W16="Débil"),"NDM ","")&amp;IF(OR(X16="Reactivo",X16="Débil"),"KPC ","")&amp;IF(OR(Y16="Reactivo",Y16="Débil"),"OXA-48 ","")&amp;IF(OR(Z16="Reactivo",Z16="Débil"),"IMP ","")&amp;IF(OR(AA16="Reactivo",AA16="Débil"),"VIM ",""))))</f>
        <v/>
      </c>
      <c r="AK16" s="17" t="str">
        <f aca="false">IF(OR(AJ16="",O16=""),"",IF(AH16&lt;&gt;"Válido","No evaluable",IF(O16="Sin carbapenemasa (control operativo)",IF(AJ16="Ninguna","Concordante: control sin línea","Discordancia: línea reactiva en control sin carbapenemasa"),IF(O16="Resistente por mecanismo no cubierto",IF(AJ16="Ninguna","Acierto: sin línea, mecanismo fuera del panel","Discordancia: línea reactiva con mecanismo fuera del panel"),IF(OR(O16="GES",O16="Otra carbapenemasa fuera del panel"),IF(AJ16="Ninguna","Esperado: familia fuera del panel","Discordancia: línea reactiva con familia fuera del panel"),IF(AJ16="Ninguna","Discordancia: sin línea con mecanismo del panel documentado",IF(ISNUMBER(SEARCH(O16,AJ16)),"Concordante con la familia documentada","Discordancia: familia distinta a la documentada")))))))</f>
        <v/>
      </c>
      <c r="AL16" s="14"/>
      <c r="AM16" s="14"/>
    </row>
    <row r="17" customFormat="false" ht="15" hidden="false" customHeight="false" outlineLevel="0" collapsed="false">
      <c r="A17" s="14"/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  <c r="S17" s="14"/>
      <c r="T17" s="16"/>
      <c r="U17" s="16"/>
      <c r="V17" s="17" t="str">
        <f aca="false">IF(OR(T17="",U17=""),"",ROUND(MOD(U17-T17,1)*1440,0))</f>
        <v/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7" t="str">
        <f aca="false">IF(COUNTA(W17:AA17)&lt;5,"",IF(AND(W17=AB17,X17=AC17,Y17=AD17,Z17=AE17,AA17=AF17),"Coinciden","DISCORDANCIA entre lectores"))</f>
        <v/>
      </c>
      <c r="AH17" s="14"/>
      <c r="AI17" s="14"/>
      <c r="AJ17" s="17" t="str">
        <f aca="false">IF(COUNTA(W17:AA17)&lt;5,"",IF(TRIM(IF(OR(W17="Reactivo",W17="Débil"),"NDM ","")&amp;IF(OR(X17="Reactivo",X17="Débil"),"KPC ","")&amp;IF(OR(Y17="Reactivo",Y17="Débil"),"OXA-48 ","")&amp;IF(OR(Z17="Reactivo",Z17="Débil"),"IMP ","")&amp;IF(OR(AA17="Reactivo",AA17="Débil"),"VIM ",""))="","Ninguna",TRIM(IF(OR(W17="Reactivo",W17="Débil"),"NDM ","")&amp;IF(OR(X17="Reactivo",X17="Débil"),"KPC ","")&amp;IF(OR(Y17="Reactivo",Y17="Débil"),"OXA-48 ","")&amp;IF(OR(Z17="Reactivo",Z17="Débil"),"IMP ","")&amp;IF(OR(AA17="Reactivo",AA17="Débil"),"VIM ",""))))</f>
        <v/>
      </c>
      <c r="AK17" s="17" t="str">
        <f aca="false">IF(OR(AJ17="",O17=""),"",IF(AH17&lt;&gt;"Válido","No evaluable",IF(O17="Sin carbapenemasa (control operativo)",IF(AJ17="Ninguna","Concordante: control sin línea","Discordancia: línea reactiva en control sin carbapenemasa"),IF(O17="Resistente por mecanismo no cubierto",IF(AJ17="Ninguna","Acierto: sin línea, mecanismo fuera del panel","Discordancia: línea reactiva con mecanismo fuera del panel"),IF(OR(O17="GES",O17="Otra carbapenemasa fuera del panel"),IF(AJ17="Ninguna","Esperado: familia fuera del panel","Discordancia: línea reactiva con familia fuera del panel"),IF(AJ17="Ninguna","Discordancia: sin línea con mecanismo del panel documentado",IF(ISNUMBER(SEARCH(O17,AJ17)),"Concordante con la familia documentada","Discordancia: familia distinta a la documentada")))))))</f>
        <v/>
      </c>
      <c r="AL17" s="14"/>
      <c r="AM17" s="14"/>
    </row>
    <row r="18" customFormat="false" ht="15" hidden="false" customHeight="false" outlineLevel="0" collapsed="false">
      <c r="A18" s="14"/>
      <c r="B18" s="14"/>
      <c r="C18" s="14"/>
      <c r="D18" s="14"/>
      <c r="E18" s="14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  <c r="S18" s="14"/>
      <c r="T18" s="16"/>
      <c r="U18" s="16"/>
      <c r="V18" s="17" t="str">
        <f aca="false">IF(OR(T18="",U18=""),"",ROUND(MOD(U18-T18,1)*1440,0))</f>
        <v/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" t="str">
        <f aca="false">IF(COUNTA(W18:AA18)&lt;5,"",IF(AND(W18=AB18,X18=AC18,Y18=AD18,Z18=AE18,AA18=AF18),"Coinciden","DISCORDANCIA entre lectores"))</f>
        <v/>
      </c>
      <c r="AH18" s="14"/>
      <c r="AI18" s="14"/>
      <c r="AJ18" s="17" t="str">
        <f aca="false">IF(COUNTA(W18:AA18)&lt;5,"",IF(TRIM(IF(OR(W18="Reactivo",W18="Débil"),"NDM ","")&amp;IF(OR(X18="Reactivo",X18="Débil"),"KPC ","")&amp;IF(OR(Y18="Reactivo",Y18="Débil"),"OXA-48 ","")&amp;IF(OR(Z18="Reactivo",Z18="Débil"),"IMP ","")&amp;IF(OR(AA18="Reactivo",AA18="Débil"),"VIM ",""))="","Ninguna",TRIM(IF(OR(W18="Reactivo",W18="Débil"),"NDM ","")&amp;IF(OR(X18="Reactivo",X18="Débil"),"KPC ","")&amp;IF(OR(Y18="Reactivo",Y18="Débil"),"OXA-48 ","")&amp;IF(OR(Z18="Reactivo",Z18="Débil"),"IMP ","")&amp;IF(OR(AA18="Reactivo",AA18="Débil"),"VIM ",""))))</f>
        <v/>
      </c>
      <c r="AK18" s="17" t="str">
        <f aca="false">IF(OR(AJ18="",O18=""),"",IF(AH18&lt;&gt;"Válido","No evaluable",IF(O18="Sin carbapenemasa (control operativo)",IF(AJ18="Ninguna","Concordante: control sin línea","Discordancia: línea reactiva en control sin carbapenemasa"),IF(O18="Resistente por mecanismo no cubierto",IF(AJ18="Ninguna","Acierto: sin línea, mecanismo fuera del panel","Discordancia: línea reactiva con mecanismo fuera del panel"),IF(OR(O18="GES",O18="Otra carbapenemasa fuera del panel"),IF(AJ18="Ninguna","Esperado: familia fuera del panel","Discordancia: línea reactiva con familia fuera del panel"),IF(AJ18="Ninguna","Discordancia: sin línea con mecanismo del panel documentado",IF(ISNUMBER(SEARCH(O18,AJ18)),"Concordante con la familia documentada","Discordancia: familia distinta a la documentada")))))))</f>
        <v/>
      </c>
      <c r="AL18" s="14"/>
      <c r="AM18" s="14"/>
    </row>
    <row r="19" customFormat="false" ht="15" hidden="false" customHeight="false" outlineLevel="0" collapsed="false">
      <c r="A19" s="14"/>
      <c r="B19" s="14"/>
      <c r="C19" s="14"/>
      <c r="D19" s="14"/>
      <c r="E19" s="14"/>
      <c r="F19" s="15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14"/>
      <c r="T19" s="16"/>
      <c r="U19" s="16"/>
      <c r="V19" s="17" t="str">
        <f aca="false">IF(OR(T19="",U19=""),"",ROUND(MOD(U19-T19,1)*1440,0))</f>
        <v/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7" t="str">
        <f aca="false">IF(COUNTA(W19:AA19)&lt;5,"",IF(AND(W19=AB19,X19=AC19,Y19=AD19,Z19=AE19,AA19=AF19),"Coinciden","DISCORDANCIA entre lectores"))</f>
        <v/>
      </c>
      <c r="AH19" s="14"/>
      <c r="AI19" s="14"/>
      <c r="AJ19" s="17" t="str">
        <f aca="false">IF(COUNTA(W19:AA19)&lt;5,"",IF(TRIM(IF(OR(W19="Reactivo",W19="Débil"),"NDM ","")&amp;IF(OR(X19="Reactivo",X19="Débil"),"KPC ","")&amp;IF(OR(Y19="Reactivo",Y19="Débil"),"OXA-48 ","")&amp;IF(OR(Z19="Reactivo",Z19="Débil"),"IMP ","")&amp;IF(OR(AA19="Reactivo",AA19="Débil"),"VIM ",""))="","Ninguna",TRIM(IF(OR(W19="Reactivo",W19="Débil"),"NDM ","")&amp;IF(OR(X19="Reactivo",X19="Débil"),"KPC ","")&amp;IF(OR(Y19="Reactivo",Y19="Débil"),"OXA-48 ","")&amp;IF(OR(Z19="Reactivo",Z19="Débil"),"IMP ","")&amp;IF(OR(AA19="Reactivo",AA19="Débil"),"VIM ",""))))</f>
        <v/>
      </c>
      <c r="AK19" s="17" t="str">
        <f aca="false">IF(OR(AJ19="",O19=""),"",IF(AH19&lt;&gt;"Válido","No evaluable",IF(O19="Sin carbapenemasa (control operativo)",IF(AJ19="Ninguna","Concordante: control sin línea","Discordancia: línea reactiva en control sin carbapenemasa"),IF(O19="Resistente por mecanismo no cubierto",IF(AJ19="Ninguna","Acierto: sin línea, mecanismo fuera del panel","Discordancia: línea reactiva con mecanismo fuera del panel"),IF(OR(O19="GES",O19="Otra carbapenemasa fuera del panel"),IF(AJ19="Ninguna","Esperado: familia fuera del panel","Discordancia: línea reactiva con familia fuera del panel"),IF(AJ19="Ninguna","Discordancia: sin línea con mecanismo del panel documentado",IF(ISNUMBER(SEARCH(O19,AJ19)),"Concordante con la familia documentada","Discordancia: familia distinta a la documentada")))))))</f>
        <v/>
      </c>
      <c r="AL19" s="14"/>
      <c r="AM19" s="14"/>
    </row>
    <row r="20" customFormat="false" ht="15" hidden="false" customHeight="false" outlineLevel="0" collapsed="false">
      <c r="A20" s="14"/>
      <c r="B20" s="14"/>
      <c r="C20" s="14"/>
      <c r="D20" s="14"/>
      <c r="E20" s="14"/>
      <c r="F20" s="15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4"/>
      <c r="T20" s="16"/>
      <c r="U20" s="16"/>
      <c r="V20" s="17" t="str">
        <f aca="false">IF(OR(T20="",U20=""),"",ROUND(MOD(U20-T20,1)*1440,0))</f>
        <v/>
      </c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tr">
        <f aca="false">IF(COUNTA(W20:AA20)&lt;5,"",IF(AND(W20=AB20,X20=AC20,Y20=AD20,Z20=AE20,AA20=AF20),"Coinciden","DISCORDANCIA entre lectores"))</f>
        <v/>
      </c>
      <c r="AH20" s="14"/>
      <c r="AI20" s="14"/>
      <c r="AJ20" s="17" t="str">
        <f aca="false">IF(COUNTA(W20:AA20)&lt;5,"",IF(TRIM(IF(OR(W20="Reactivo",W20="Débil"),"NDM ","")&amp;IF(OR(X20="Reactivo",X20="Débil"),"KPC ","")&amp;IF(OR(Y20="Reactivo",Y20="Débil"),"OXA-48 ","")&amp;IF(OR(Z20="Reactivo",Z20="Débil"),"IMP ","")&amp;IF(OR(AA20="Reactivo",AA20="Débil"),"VIM ",""))="","Ninguna",TRIM(IF(OR(W20="Reactivo",W20="Débil"),"NDM ","")&amp;IF(OR(X20="Reactivo",X20="Débil"),"KPC ","")&amp;IF(OR(Y20="Reactivo",Y20="Débil"),"OXA-48 ","")&amp;IF(OR(Z20="Reactivo",Z20="Débil"),"IMP ","")&amp;IF(OR(AA20="Reactivo",AA20="Débil"),"VIM ",""))))</f>
        <v/>
      </c>
      <c r="AK20" s="17" t="str">
        <f aca="false">IF(OR(AJ20="",O20=""),"",IF(AH20&lt;&gt;"Válido","No evaluable",IF(O20="Sin carbapenemasa (control operativo)",IF(AJ20="Ninguna","Concordante: control sin línea","Discordancia: línea reactiva en control sin carbapenemasa"),IF(O20="Resistente por mecanismo no cubierto",IF(AJ20="Ninguna","Acierto: sin línea, mecanismo fuera del panel","Discordancia: línea reactiva con mecanismo fuera del panel"),IF(OR(O20="GES",O20="Otra carbapenemasa fuera del panel"),IF(AJ20="Ninguna","Esperado: familia fuera del panel","Discordancia: línea reactiva con familia fuera del panel"),IF(AJ20="Ninguna","Discordancia: sin línea con mecanismo del panel documentado",IF(ISNUMBER(SEARCH(O20,AJ20)),"Concordante con la familia documentada","Discordancia: familia distinta a la documentada")))))))</f>
        <v/>
      </c>
      <c r="AL20" s="14"/>
      <c r="AM20" s="14"/>
    </row>
    <row r="21" customFormat="false" ht="15" hidden="false" customHeight="false" outlineLevel="0" collapsed="false">
      <c r="A21" s="14"/>
      <c r="B21" s="14"/>
      <c r="C21" s="14"/>
      <c r="D21" s="14"/>
      <c r="E21" s="14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4"/>
      <c r="T21" s="16"/>
      <c r="U21" s="16"/>
      <c r="V21" s="17" t="str">
        <f aca="false">IF(OR(T21="",U21=""),"",ROUND(MOD(U21-T21,1)*1440,0))</f>
        <v/>
      </c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7" t="str">
        <f aca="false">IF(COUNTA(W21:AA21)&lt;5,"",IF(AND(W21=AB21,X21=AC21,Y21=AD21,Z21=AE21,AA21=AF21),"Coinciden","DISCORDANCIA entre lectores"))</f>
        <v/>
      </c>
      <c r="AH21" s="14"/>
      <c r="AI21" s="14"/>
      <c r="AJ21" s="17" t="str">
        <f aca="false">IF(COUNTA(W21:AA21)&lt;5,"",IF(TRIM(IF(OR(W21="Reactivo",W21="Débil"),"NDM ","")&amp;IF(OR(X21="Reactivo",X21="Débil"),"KPC ","")&amp;IF(OR(Y21="Reactivo",Y21="Débil"),"OXA-48 ","")&amp;IF(OR(Z21="Reactivo",Z21="Débil"),"IMP ","")&amp;IF(OR(AA21="Reactivo",AA21="Débil"),"VIM ",""))="","Ninguna",TRIM(IF(OR(W21="Reactivo",W21="Débil"),"NDM ","")&amp;IF(OR(X21="Reactivo",X21="Débil"),"KPC ","")&amp;IF(OR(Y21="Reactivo",Y21="Débil"),"OXA-48 ","")&amp;IF(OR(Z21="Reactivo",Z21="Débil"),"IMP ","")&amp;IF(OR(AA21="Reactivo",AA21="Débil"),"VIM ",""))))</f>
        <v/>
      </c>
      <c r="AK21" s="17" t="str">
        <f aca="false">IF(OR(AJ21="",O21=""),"",IF(AH21&lt;&gt;"Válido","No evaluable",IF(O21="Sin carbapenemasa (control operativo)",IF(AJ21="Ninguna","Concordante: control sin línea","Discordancia: línea reactiva en control sin carbapenemasa"),IF(O21="Resistente por mecanismo no cubierto",IF(AJ21="Ninguna","Acierto: sin línea, mecanismo fuera del panel","Discordancia: línea reactiva con mecanismo fuera del panel"),IF(OR(O21="GES",O21="Otra carbapenemasa fuera del panel"),IF(AJ21="Ninguna","Esperado: familia fuera del panel","Discordancia: línea reactiva con familia fuera del panel"),IF(AJ21="Ninguna","Discordancia: sin línea con mecanismo del panel documentado",IF(ISNUMBER(SEARCH(O21,AJ21)),"Concordante con la familia documentada","Discordancia: familia distinta a la documentada")))))))</f>
        <v/>
      </c>
      <c r="AL21" s="14"/>
      <c r="AM21" s="14"/>
    </row>
    <row r="22" customFormat="false" ht="15" hidden="false" customHeight="false" outlineLevel="0" collapsed="false">
      <c r="A22" s="14"/>
      <c r="B22" s="14"/>
      <c r="C22" s="14"/>
      <c r="D22" s="14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  <c r="S22" s="14"/>
      <c r="T22" s="16"/>
      <c r="U22" s="16"/>
      <c r="V22" s="17" t="str">
        <f aca="false">IF(OR(T22="",U22=""),"",ROUND(MOD(U22-T22,1)*1440,0))</f>
        <v/>
      </c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7" t="str">
        <f aca="false">IF(COUNTA(W22:AA22)&lt;5,"",IF(AND(W22=AB22,X22=AC22,Y22=AD22,Z22=AE22,AA22=AF22),"Coinciden","DISCORDANCIA entre lectores"))</f>
        <v/>
      </c>
      <c r="AH22" s="14"/>
      <c r="AI22" s="14"/>
      <c r="AJ22" s="17" t="str">
        <f aca="false">IF(COUNTA(W22:AA22)&lt;5,"",IF(TRIM(IF(OR(W22="Reactivo",W22="Débil"),"NDM ","")&amp;IF(OR(X22="Reactivo",X22="Débil"),"KPC ","")&amp;IF(OR(Y22="Reactivo",Y22="Débil"),"OXA-48 ","")&amp;IF(OR(Z22="Reactivo",Z22="Débil"),"IMP ","")&amp;IF(OR(AA22="Reactivo",AA22="Débil"),"VIM ",""))="","Ninguna",TRIM(IF(OR(W22="Reactivo",W22="Débil"),"NDM ","")&amp;IF(OR(X22="Reactivo",X22="Débil"),"KPC ","")&amp;IF(OR(Y22="Reactivo",Y22="Débil"),"OXA-48 ","")&amp;IF(OR(Z22="Reactivo",Z22="Débil"),"IMP ","")&amp;IF(OR(AA22="Reactivo",AA22="Débil"),"VIM ",""))))</f>
        <v/>
      </c>
      <c r="AK22" s="17" t="str">
        <f aca="false">IF(OR(AJ22="",O22=""),"",IF(AH22&lt;&gt;"Válido","No evaluable",IF(O22="Sin carbapenemasa (control operativo)",IF(AJ22="Ninguna","Concordante: control sin línea","Discordancia: línea reactiva en control sin carbapenemasa"),IF(O22="Resistente por mecanismo no cubierto",IF(AJ22="Ninguna","Acierto: sin línea, mecanismo fuera del panel","Discordancia: línea reactiva con mecanismo fuera del panel"),IF(OR(O22="GES",O22="Otra carbapenemasa fuera del panel"),IF(AJ22="Ninguna","Esperado: familia fuera del panel","Discordancia: línea reactiva con familia fuera del panel"),IF(AJ22="Ninguna","Discordancia: sin línea con mecanismo del panel documentado",IF(ISNUMBER(SEARCH(O22,AJ22)),"Concordante con la familia documentada","Discordancia: familia distinta a la documentada")))))))</f>
        <v/>
      </c>
      <c r="AL22" s="14"/>
      <c r="AM22" s="14"/>
    </row>
    <row r="23" customFormat="false" ht="15" hidden="false" customHeight="false" outlineLevel="0" collapsed="false">
      <c r="A23" s="14"/>
      <c r="B23" s="14"/>
      <c r="C23" s="14"/>
      <c r="D23" s="14"/>
      <c r="E23" s="14"/>
      <c r="F23" s="15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  <c r="S23" s="14"/>
      <c r="T23" s="16"/>
      <c r="U23" s="16"/>
      <c r="V23" s="17" t="str">
        <f aca="false">IF(OR(T23="",U23=""),"",ROUND(MOD(U23-T23,1)*1440,0))</f>
        <v/>
      </c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7" t="str">
        <f aca="false">IF(COUNTA(W23:AA23)&lt;5,"",IF(AND(W23=AB23,X23=AC23,Y23=AD23,Z23=AE23,AA23=AF23),"Coinciden","DISCORDANCIA entre lectores"))</f>
        <v/>
      </c>
      <c r="AH23" s="14"/>
      <c r="AI23" s="14"/>
      <c r="AJ23" s="17" t="str">
        <f aca="false">IF(COUNTA(W23:AA23)&lt;5,"",IF(TRIM(IF(OR(W23="Reactivo",W23="Débil"),"NDM ","")&amp;IF(OR(X23="Reactivo",X23="Débil"),"KPC ","")&amp;IF(OR(Y23="Reactivo",Y23="Débil"),"OXA-48 ","")&amp;IF(OR(Z23="Reactivo",Z23="Débil"),"IMP ","")&amp;IF(OR(AA23="Reactivo",AA23="Débil"),"VIM ",""))="","Ninguna",TRIM(IF(OR(W23="Reactivo",W23="Débil"),"NDM ","")&amp;IF(OR(X23="Reactivo",X23="Débil"),"KPC ","")&amp;IF(OR(Y23="Reactivo",Y23="Débil"),"OXA-48 ","")&amp;IF(OR(Z23="Reactivo",Z23="Débil"),"IMP ","")&amp;IF(OR(AA23="Reactivo",AA23="Débil"),"VIM ",""))))</f>
        <v/>
      </c>
      <c r="AK23" s="17" t="str">
        <f aca="false">IF(OR(AJ23="",O23=""),"",IF(AH23&lt;&gt;"Válido","No evaluable",IF(O23="Sin carbapenemasa (control operativo)",IF(AJ23="Ninguna","Concordante: control sin línea","Discordancia: línea reactiva en control sin carbapenemasa"),IF(O23="Resistente por mecanismo no cubierto",IF(AJ23="Ninguna","Acierto: sin línea, mecanismo fuera del panel","Discordancia: línea reactiva con mecanismo fuera del panel"),IF(OR(O23="GES",O23="Otra carbapenemasa fuera del panel"),IF(AJ23="Ninguna","Esperado: familia fuera del panel","Discordancia: línea reactiva con familia fuera del panel"),IF(AJ23="Ninguna","Discordancia: sin línea con mecanismo del panel documentado",IF(ISNUMBER(SEARCH(O23,AJ23)),"Concordante con la familia documentada","Discordancia: familia distinta a la documentada")))))))</f>
        <v/>
      </c>
      <c r="AL23" s="14"/>
      <c r="AM23" s="14"/>
    </row>
    <row r="24" customFormat="false" ht="15" hidden="false" customHeight="false" outlineLevel="0" collapsed="false">
      <c r="A24" s="14"/>
      <c r="B24" s="14"/>
      <c r="C24" s="14"/>
      <c r="D24" s="14"/>
      <c r="E24" s="14"/>
      <c r="F24" s="15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4"/>
      <c r="T24" s="16"/>
      <c r="U24" s="16"/>
      <c r="V24" s="17" t="str">
        <f aca="false">IF(OR(T24="",U24=""),"",ROUND(MOD(U24-T24,1)*1440,0))</f>
        <v/>
      </c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7" t="str">
        <f aca="false">IF(COUNTA(W24:AA24)&lt;5,"",IF(AND(W24=AB24,X24=AC24,Y24=AD24,Z24=AE24,AA24=AF24),"Coinciden","DISCORDANCIA entre lectores"))</f>
        <v/>
      </c>
      <c r="AH24" s="14"/>
      <c r="AI24" s="14"/>
      <c r="AJ24" s="17" t="str">
        <f aca="false">IF(COUNTA(W24:AA24)&lt;5,"",IF(TRIM(IF(OR(W24="Reactivo",W24="Débil"),"NDM ","")&amp;IF(OR(X24="Reactivo",X24="Débil"),"KPC ","")&amp;IF(OR(Y24="Reactivo",Y24="Débil"),"OXA-48 ","")&amp;IF(OR(Z24="Reactivo",Z24="Débil"),"IMP ","")&amp;IF(OR(AA24="Reactivo",AA24="Débil"),"VIM ",""))="","Ninguna",TRIM(IF(OR(W24="Reactivo",W24="Débil"),"NDM ","")&amp;IF(OR(X24="Reactivo",X24="Débil"),"KPC ","")&amp;IF(OR(Y24="Reactivo",Y24="Débil"),"OXA-48 ","")&amp;IF(OR(Z24="Reactivo",Z24="Débil"),"IMP ","")&amp;IF(OR(AA24="Reactivo",AA24="Débil"),"VIM ",""))))</f>
        <v/>
      </c>
      <c r="AK24" s="17" t="str">
        <f aca="false">IF(OR(AJ24="",O24=""),"",IF(AH24&lt;&gt;"Válido","No evaluable",IF(O24="Sin carbapenemasa (control operativo)",IF(AJ24="Ninguna","Concordante: control sin línea","Discordancia: línea reactiva en control sin carbapenemasa"),IF(O24="Resistente por mecanismo no cubierto",IF(AJ24="Ninguna","Acierto: sin línea, mecanismo fuera del panel","Discordancia: línea reactiva con mecanismo fuera del panel"),IF(OR(O24="GES",O24="Otra carbapenemasa fuera del panel"),IF(AJ24="Ninguna","Esperado: familia fuera del panel","Discordancia: línea reactiva con familia fuera del panel"),IF(AJ24="Ninguna","Discordancia: sin línea con mecanismo del panel documentado",IF(ISNUMBER(SEARCH(O24,AJ24)),"Concordante con la familia documentada","Discordancia: familia distinta a la documentada")))))))</f>
        <v/>
      </c>
      <c r="AL24" s="14"/>
      <c r="AM24" s="14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5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  <c r="S25" s="14"/>
      <c r="T25" s="16"/>
      <c r="U25" s="16"/>
      <c r="V25" s="17" t="str">
        <f aca="false">IF(OR(T25="",U25=""),"",ROUND(MOD(U25-T25,1)*1440,0))</f>
        <v/>
      </c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7" t="str">
        <f aca="false">IF(COUNTA(W25:AA25)&lt;5,"",IF(AND(W25=AB25,X25=AC25,Y25=AD25,Z25=AE25,AA25=AF25),"Coinciden","DISCORDANCIA entre lectores"))</f>
        <v/>
      </c>
      <c r="AH25" s="14"/>
      <c r="AI25" s="14"/>
      <c r="AJ25" s="17" t="str">
        <f aca="false">IF(COUNTA(W25:AA25)&lt;5,"",IF(TRIM(IF(OR(W25="Reactivo",W25="Débil"),"NDM ","")&amp;IF(OR(X25="Reactivo",X25="Débil"),"KPC ","")&amp;IF(OR(Y25="Reactivo",Y25="Débil"),"OXA-48 ","")&amp;IF(OR(Z25="Reactivo",Z25="Débil"),"IMP ","")&amp;IF(OR(AA25="Reactivo",AA25="Débil"),"VIM ",""))="","Ninguna",TRIM(IF(OR(W25="Reactivo",W25="Débil"),"NDM ","")&amp;IF(OR(X25="Reactivo",X25="Débil"),"KPC ","")&amp;IF(OR(Y25="Reactivo",Y25="Débil"),"OXA-48 ","")&amp;IF(OR(Z25="Reactivo",Z25="Débil"),"IMP ","")&amp;IF(OR(AA25="Reactivo",AA25="Débil"),"VIM ",""))))</f>
        <v/>
      </c>
      <c r="AK25" s="17" t="str">
        <f aca="false">IF(OR(AJ25="",O25=""),"",IF(AH25&lt;&gt;"Válido","No evaluable",IF(O25="Sin carbapenemasa (control operativo)",IF(AJ25="Ninguna","Concordante: control sin línea","Discordancia: línea reactiva en control sin carbapenemasa"),IF(O25="Resistente por mecanismo no cubierto",IF(AJ25="Ninguna","Acierto: sin línea, mecanismo fuera del panel","Discordancia: línea reactiva con mecanismo fuera del panel"),IF(OR(O25="GES",O25="Otra carbapenemasa fuera del panel"),IF(AJ25="Ninguna","Esperado: familia fuera del panel","Discordancia: línea reactiva con familia fuera del panel"),IF(AJ25="Ninguna","Discordancia: sin línea con mecanismo del panel documentado",IF(ISNUMBER(SEARCH(O25,AJ25)),"Concordante con la familia documentada","Discordancia: familia distinta a la documentada")))))))</f>
        <v/>
      </c>
      <c r="AL25" s="14"/>
      <c r="AM25" s="14"/>
    </row>
    <row r="26" customFormat="false" ht="15" hidden="false" customHeight="false" outlineLevel="0" collapsed="false">
      <c r="A26" s="14"/>
      <c r="B26" s="14"/>
      <c r="C26" s="14"/>
      <c r="D26" s="14"/>
      <c r="E26" s="14"/>
      <c r="F26" s="15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14"/>
      <c r="T26" s="16"/>
      <c r="U26" s="16"/>
      <c r="V26" s="17" t="str">
        <f aca="false">IF(OR(T26="",U26=""),"",ROUND(MOD(U26-T26,1)*1440,0))</f>
        <v/>
      </c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7" t="str">
        <f aca="false">IF(COUNTA(W26:AA26)&lt;5,"",IF(AND(W26=AB26,X26=AC26,Y26=AD26,Z26=AE26,AA26=AF26),"Coinciden","DISCORDANCIA entre lectores"))</f>
        <v/>
      </c>
      <c r="AH26" s="14"/>
      <c r="AI26" s="14"/>
      <c r="AJ26" s="17" t="str">
        <f aca="false">IF(COUNTA(W26:AA26)&lt;5,"",IF(TRIM(IF(OR(W26="Reactivo",W26="Débil"),"NDM ","")&amp;IF(OR(X26="Reactivo",X26="Débil"),"KPC ","")&amp;IF(OR(Y26="Reactivo",Y26="Débil"),"OXA-48 ","")&amp;IF(OR(Z26="Reactivo",Z26="Débil"),"IMP ","")&amp;IF(OR(AA26="Reactivo",AA26="Débil"),"VIM ",""))="","Ninguna",TRIM(IF(OR(W26="Reactivo",W26="Débil"),"NDM ","")&amp;IF(OR(X26="Reactivo",X26="Débil"),"KPC ","")&amp;IF(OR(Y26="Reactivo",Y26="Débil"),"OXA-48 ","")&amp;IF(OR(Z26="Reactivo",Z26="Débil"),"IMP ","")&amp;IF(OR(AA26="Reactivo",AA26="Débil"),"VIM ",""))))</f>
        <v/>
      </c>
      <c r="AK26" s="17" t="str">
        <f aca="false">IF(OR(AJ26="",O26=""),"",IF(AH26&lt;&gt;"Válido","No evaluable",IF(O26="Sin carbapenemasa (control operativo)",IF(AJ26="Ninguna","Concordante: control sin línea","Discordancia: línea reactiva en control sin carbapenemasa"),IF(O26="Resistente por mecanismo no cubierto",IF(AJ26="Ninguna","Acierto: sin línea, mecanismo fuera del panel","Discordancia: línea reactiva con mecanismo fuera del panel"),IF(OR(O26="GES",O26="Otra carbapenemasa fuera del panel"),IF(AJ26="Ninguna","Esperado: familia fuera del panel","Discordancia: línea reactiva con familia fuera del panel"),IF(AJ26="Ninguna","Discordancia: sin línea con mecanismo del panel documentado",IF(ISNUMBER(SEARCH(O26,AJ26)),"Concordante con la familia documentada","Discordancia: familia distinta a la documentada")))))))</f>
        <v/>
      </c>
      <c r="AL26" s="14"/>
      <c r="AM26" s="14"/>
    </row>
    <row r="27" customFormat="false" ht="15" hidden="false" customHeight="false" outlineLevel="0" collapsed="false">
      <c r="A27" s="14"/>
      <c r="B27" s="14"/>
      <c r="C27" s="14"/>
      <c r="D27" s="14"/>
      <c r="E27" s="14"/>
      <c r="F27" s="15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  <c r="S27" s="14"/>
      <c r="T27" s="16"/>
      <c r="U27" s="16"/>
      <c r="V27" s="17" t="str">
        <f aca="false">IF(OR(T27="",U27=""),"",ROUND(MOD(U27-T27,1)*1440,0))</f>
        <v/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7" t="str">
        <f aca="false">IF(COUNTA(W27:AA27)&lt;5,"",IF(AND(W27=AB27,X27=AC27,Y27=AD27,Z27=AE27,AA27=AF27),"Coinciden","DISCORDANCIA entre lectores"))</f>
        <v/>
      </c>
      <c r="AH27" s="14"/>
      <c r="AI27" s="14"/>
      <c r="AJ27" s="17" t="str">
        <f aca="false">IF(COUNTA(W27:AA27)&lt;5,"",IF(TRIM(IF(OR(W27="Reactivo",W27="Débil"),"NDM ","")&amp;IF(OR(X27="Reactivo",X27="Débil"),"KPC ","")&amp;IF(OR(Y27="Reactivo",Y27="Débil"),"OXA-48 ","")&amp;IF(OR(Z27="Reactivo",Z27="Débil"),"IMP ","")&amp;IF(OR(AA27="Reactivo",AA27="Débil"),"VIM ",""))="","Ninguna",TRIM(IF(OR(W27="Reactivo",W27="Débil"),"NDM ","")&amp;IF(OR(X27="Reactivo",X27="Débil"),"KPC ","")&amp;IF(OR(Y27="Reactivo",Y27="Débil"),"OXA-48 ","")&amp;IF(OR(Z27="Reactivo",Z27="Débil"),"IMP ","")&amp;IF(OR(AA27="Reactivo",AA27="Débil"),"VIM ",""))))</f>
        <v/>
      </c>
      <c r="AK27" s="17" t="str">
        <f aca="false">IF(OR(AJ27="",O27=""),"",IF(AH27&lt;&gt;"Válido","No evaluable",IF(O27="Sin carbapenemasa (control operativo)",IF(AJ27="Ninguna","Concordante: control sin línea","Discordancia: línea reactiva en control sin carbapenemasa"),IF(O27="Resistente por mecanismo no cubierto",IF(AJ27="Ninguna","Acierto: sin línea, mecanismo fuera del panel","Discordancia: línea reactiva con mecanismo fuera del panel"),IF(OR(O27="GES",O27="Otra carbapenemasa fuera del panel"),IF(AJ27="Ninguna","Esperado: familia fuera del panel","Discordancia: línea reactiva con familia fuera del panel"),IF(AJ27="Ninguna","Discordancia: sin línea con mecanismo del panel documentado",IF(ISNUMBER(SEARCH(O27,AJ27)),"Concordante con la familia documentada","Discordancia: familia distinta a la documentada")))))))</f>
        <v/>
      </c>
      <c r="AL27" s="14"/>
      <c r="AM27" s="14"/>
    </row>
    <row r="28" customFormat="false" ht="15" hidden="false" customHeight="false" outlineLevel="0" collapsed="false">
      <c r="A28" s="14"/>
      <c r="B28" s="14"/>
      <c r="C28" s="14"/>
      <c r="D28" s="14"/>
      <c r="E28" s="14"/>
      <c r="F28" s="15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  <c r="S28" s="14"/>
      <c r="T28" s="16"/>
      <c r="U28" s="16"/>
      <c r="V28" s="17" t="str">
        <f aca="false">IF(OR(T28="",U28=""),"",ROUND(MOD(U28-T28,1)*1440,0))</f>
        <v/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7" t="str">
        <f aca="false">IF(COUNTA(W28:AA28)&lt;5,"",IF(AND(W28=AB28,X28=AC28,Y28=AD28,Z28=AE28,AA28=AF28),"Coinciden","DISCORDANCIA entre lectores"))</f>
        <v/>
      </c>
      <c r="AH28" s="14"/>
      <c r="AI28" s="14"/>
      <c r="AJ28" s="17" t="str">
        <f aca="false">IF(COUNTA(W28:AA28)&lt;5,"",IF(TRIM(IF(OR(W28="Reactivo",W28="Débil"),"NDM ","")&amp;IF(OR(X28="Reactivo",X28="Débil"),"KPC ","")&amp;IF(OR(Y28="Reactivo",Y28="Débil"),"OXA-48 ","")&amp;IF(OR(Z28="Reactivo",Z28="Débil"),"IMP ","")&amp;IF(OR(AA28="Reactivo",AA28="Débil"),"VIM ",""))="","Ninguna",TRIM(IF(OR(W28="Reactivo",W28="Débil"),"NDM ","")&amp;IF(OR(X28="Reactivo",X28="Débil"),"KPC ","")&amp;IF(OR(Y28="Reactivo",Y28="Débil"),"OXA-48 ","")&amp;IF(OR(Z28="Reactivo",Z28="Débil"),"IMP ","")&amp;IF(OR(AA28="Reactivo",AA28="Débil"),"VIM ",""))))</f>
        <v/>
      </c>
      <c r="AK28" s="17" t="str">
        <f aca="false">IF(OR(AJ28="",O28=""),"",IF(AH28&lt;&gt;"Válido","No evaluable",IF(O28="Sin carbapenemasa (control operativo)",IF(AJ28="Ninguna","Concordante: control sin línea","Discordancia: línea reactiva en control sin carbapenemasa"),IF(O28="Resistente por mecanismo no cubierto",IF(AJ28="Ninguna","Acierto: sin línea, mecanismo fuera del panel","Discordancia: línea reactiva con mecanismo fuera del panel"),IF(OR(O28="GES",O28="Otra carbapenemasa fuera del panel"),IF(AJ28="Ninguna","Esperado: familia fuera del panel","Discordancia: línea reactiva con familia fuera del panel"),IF(AJ28="Ninguna","Discordancia: sin línea con mecanismo del panel documentado",IF(ISNUMBER(SEARCH(O28,AJ28)),"Concordante con la familia documentada","Discordancia: familia distinta a la documentada")))))))</f>
        <v/>
      </c>
      <c r="AL28" s="14"/>
      <c r="AM28" s="14"/>
    </row>
    <row r="29" customFormat="false" ht="15" hidden="false" customHeight="false" outlineLevel="0" collapsed="false">
      <c r="A29" s="14"/>
      <c r="B29" s="14"/>
      <c r="C29" s="14"/>
      <c r="D29" s="14"/>
      <c r="E29" s="14"/>
      <c r="F29" s="1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  <c r="S29" s="14"/>
      <c r="T29" s="16"/>
      <c r="U29" s="16"/>
      <c r="V29" s="17" t="str">
        <f aca="false">IF(OR(T29="",U29=""),"",ROUND(MOD(U29-T29,1)*1440,0))</f>
        <v/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7" t="str">
        <f aca="false">IF(COUNTA(W29:AA29)&lt;5,"",IF(AND(W29=AB29,X29=AC29,Y29=AD29,Z29=AE29,AA29=AF29),"Coinciden","DISCORDANCIA entre lectores"))</f>
        <v/>
      </c>
      <c r="AH29" s="14"/>
      <c r="AI29" s="14"/>
      <c r="AJ29" s="17" t="str">
        <f aca="false">IF(COUNTA(W29:AA29)&lt;5,"",IF(TRIM(IF(OR(W29="Reactivo",W29="Débil"),"NDM ","")&amp;IF(OR(X29="Reactivo",X29="Débil"),"KPC ","")&amp;IF(OR(Y29="Reactivo",Y29="Débil"),"OXA-48 ","")&amp;IF(OR(Z29="Reactivo",Z29="Débil"),"IMP ","")&amp;IF(OR(AA29="Reactivo",AA29="Débil"),"VIM ",""))="","Ninguna",TRIM(IF(OR(W29="Reactivo",W29="Débil"),"NDM ","")&amp;IF(OR(X29="Reactivo",X29="Débil"),"KPC ","")&amp;IF(OR(Y29="Reactivo",Y29="Débil"),"OXA-48 ","")&amp;IF(OR(Z29="Reactivo",Z29="Débil"),"IMP ","")&amp;IF(OR(AA29="Reactivo",AA29="Débil"),"VIM ",""))))</f>
        <v/>
      </c>
      <c r="AK29" s="17" t="str">
        <f aca="false">IF(OR(AJ29="",O29=""),"",IF(AH29&lt;&gt;"Válido","No evaluable",IF(O29="Sin carbapenemasa (control operativo)",IF(AJ29="Ninguna","Concordante: control sin línea","Discordancia: línea reactiva en control sin carbapenemasa"),IF(O29="Resistente por mecanismo no cubierto",IF(AJ29="Ninguna","Acierto: sin línea, mecanismo fuera del panel","Discordancia: línea reactiva con mecanismo fuera del panel"),IF(OR(O29="GES",O29="Otra carbapenemasa fuera del panel"),IF(AJ29="Ninguna","Esperado: familia fuera del panel","Discordancia: línea reactiva con familia fuera del panel"),IF(AJ29="Ninguna","Discordancia: sin línea con mecanismo del panel documentado",IF(ISNUMBER(SEARCH(O29,AJ29)),"Concordante con la familia documentada","Discordancia: familia distinta a la documentada")))))))</f>
        <v/>
      </c>
      <c r="AL29" s="14"/>
      <c r="AM29" s="14"/>
    </row>
    <row r="30" customFormat="false" ht="15" hidden="false" customHeight="false" outlineLevel="0" collapsed="false">
      <c r="A30" s="14"/>
      <c r="B30" s="14"/>
      <c r="C30" s="14"/>
      <c r="D30" s="14"/>
      <c r="E30" s="14"/>
      <c r="F30" s="1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  <c r="S30" s="14"/>
      <c r="T30" s="16"/>
      <c r="U30" s="16"/>
      <c r="V30" s="17" t="str">
        <f aca="false">IF(OR(T30="",U30=""),"",ROUND(MOD(U30-T30,1)*1440,0))</f>
        <v/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7" t="str">
        <f aca="false">IF(COUNTA(W30:AA30)&lt;5,"",IF(AND(W30=AB30,X30=AC30,Y30=AD30,Z30=AE30,AA30=AF30),"Coinciden","DISCORDANCIA entre lectores"))</f>
        <v/>
      </c>
      <c r="AH30" s="14"/>
      <c r="AI30" s="14"/>
      <c r="AJ30" s="17" t="str">
        <f aca="false">IF(COUNTA(W30:AA30)&lt;5,"",IF(TRIM(IF(OR(W30="Reactivo",W30="Débil"),"NDM ","")&amp;IF(OR(X30="Reactivo",X30="Débil"),"KPC ","")&amp;IF(OR(Y30="Reactivo",Y30="Débil"),"OXA-48 ","")&amp;IF(OR(Z30="Reactivo",Z30="Débil"),"IMP ","")&amp;IF(OR(AA30="Reactivo",AA30="Débil"),"VIM ",""))="","Ninguna",TRIM(IF(OR(W30="Reactivo",W30="Débil"),"NDM ","")&amp;IF(OR(X30="Reactivo",X30="Débil"),"KPC ","")&amp;IF(OR(Y30="Reactivo",Y30="Débil"),"OXA-48 ","")&amp;IF(OR(Z30="Reactivo",Z30="Débil"),"IMP ","")&amp;IF(OR(AA30="Reactivo",AA30="Débil"),"VIM ",""))))</f>
        <v/>
      </c>
      <c r="AK30" s="17" t="str">
        <f aca="false">IF(OR(AJ30="",O30=""),"",IF(AH30&lt;&gt;"Válido","No evaluable",IF(O30="Sin carbapenemasa (control operativo)",IF(AJ30="Ninguna","Concordante: control sin línea","Discordancia: línea reactiva en control sin carbapenemasa"),IF(O30="Resistente por mecanismo no cubierto",IF(AJ30="Ninguna","Acierto: sin línea, mecanismo fuera del panel","Discordancia: línea reactiva con mecanismo fuera del panel"),IF(OR(O30="GES",O30="Otra carbapenemasa fuera del panel"),IF(AJ30="Ninguna","Esperado: familia fuera del panel","Discordancia: línea reactiva con familia fuera del panel"),IF(AJ30="Ninguna","Discordancia: sin línea con mecanismo del panel documentado",IF(ISNUMBER(SEARCH(O30,AJ30)),"Concordante con la familia documentada","Discordancia: familia distinta a la documentada")))))))</f>
        <v/>
      </c>
      <c r="AL30" s="14"/>
      <c r="AM30" s="14"/>
    </row>
    <row r="31" customFormat="false" ht="15" hidden="false" customHeight="false" outlineLevel="0" collapsed="false">
      <c r="A31" s="14"/>
      <c r="B31" s="14"/>
      <c r="C31" s="14"/>
      <c r="D31" s="14"/>
      <c r="E31" s="14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14"/>
      <c r="T31" s="16"/>
      <c r="U31" s="16"/>
      <c r="V31" s="17" t="str">
        <f aca="false">IF(OR(T31="",U31=""),"",ROUND(MOD(U31-T31,1)*1440,0))</f>
        <v/>
      </c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7" t="str">
        <f aca="false">IF(COUNTA(W31:AA31)&lt;5,"",IF(AND(W31=AB31,X31=AC31,Y31=AD31,Z31=AE31,AA31=AF31),"Coinciden","DISCORDANCIA entre lectores"))</f>
        <v/>
      </c>
      <c r="AH31" s="14"/>
      <c r="AI31" s="14"/>
      <c r="AJ31" s="17" t="str">
        <f aca="false">IF(COUNTA(W31:AA31)&lt;5,"",IF(TRIM(IF(OR(W31="Reactivo",W31="Débil"),"NDM ","")&amp;IF(OR(X31="Reactivo",X31="Débil"),"KPC ","")&amp;IF(OR(Y31="Reactivo",Y31="Débil"),"OXA-48 ","")&amp;IF(OR(Z31="Reactivo",Z31="Débil"),"IMP ","")&amp;IF(OR(AA31="Reactivo",AA31="Débil"),"VIM ",""))="","Ninguna",TRIM(IF(OR(W31="Reactivo",W31="Débil"),"NDM ","")&amp;IF(OR(X31="Reactivo",X31="Débil"),"KPC ","")&amp;IF(OR(Y31="Reactivo",Y31="Débil"),"OXA-48 ","")&amp;IF(OR(Z31="Reactivo",Z31="Débil"),"IMP ","")&amp;IF(OR(AA31="Reactivo",AA31="Débil"),"VIM ",""))))</f>
        <v/>
      </c>
      <c r="AK31" s="17" t="str">
        <f aca="false">IF(OR(AJ31="",O31=""),"",IF(AH31&lt;&gt;"Válido","No evaluable",IF(O31="Sin carbapenemasa (control operativo)",IF(AJ31="Ninguna","Concordante: control sin línea","Discordancia: línea reactiva en control sin carbapenemasa"),IF(O31="Resistente por mecanismo no cubierto",IF(AJ31="Ninguna","Acierto: sin línea, mecanismo fuera del panel","Discordancia: línea reactiva con mecanismo fuera del panel"),IF(OR(O31="GES",O31="Otra carbapenemasa fuera del panel"),IF(AJ31="Ninguna","Esperado: familia fuera del panel","Discordancia: línea reactiva con familia fuera del panel"),IF(AJ31="Ninguna","Discordancia: sin línea con mecanismo del panel documentado",IF(ISNUMBER(SEARCH(O31,AJ31)),"Concordante con la familia documentada","Discordancia: familia distinta a la documentada")))))))</f>
        <v/>
      </c>
      <c r="AL31" s="14"/>
      <c r="AM31" s="14"/>
    </row>
    <row r="32" customFormat="false" ht="15" hidden="false" customHeight="false" outlineLevel="0" collapsed="false">
      <c r="A32" s="14"/>
      <c r="B32" s="14"/>
      <c r="C32" s="14"/>
      <c r="D32" s="14"/>
      <c r="E32" s="14"/>
      <c r="F32" s="15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  <c r="S32" s="14"/>
      <c r="T32" s="16"/>
      <c r="U32" s="16"/>
      <c r="V32" s="17" t="str">
        <f aca="false">IF(OR(T32="",U32=""),"",ROUND(MOD(U32-T32,1)*1440,0))</f>
        <v/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7" t="str">
        <f aca="false">IF(COUNTA(W32:AA32)&lt;5,"",IF(AND(W32=AB32,X32=AC32,Y32=AD32,Z32=AE32,AA32=AF32),"Coinciden","DISCORDANCIA entre lectores"))</f>
        <v/>
      </c>
      <c r="AH32" s="14"/>
      <c r="AI32" s="14"/>
      <c r="AJ32" s="17" t="str">
        <f aca="false">IF(COUNTA(W32:AA32)&lt;5,"",IF(TRIM(IF(OR(W32="Reactivo",W32="Débil"),"NDM ","")&amp;IF(OR(X32="Reactivo",X32="Débil"),"KPC ","")&amp;IF(OR(Y32="Reactivo",Y32="Débil"),"OXA-48 ","")&amp;IF(OR(Z32="Reactivo",Z32="Débil"),"IMP ","")&amp;IF(OR(AA32="Reactivo",AA32="Débil"),"VIM ",""))="","Ninguna",TRIM(IF(OR(W32="Reactivo",W32="Débil"),"NDM ","")&amp;IF(OR(X32="Reactivo",X32="Débil"),"KPC ","")&amp;IF(OR(Y32="Reactivo",Y32="Débil"),"OXA-48 ","")&amp;IF(OR(Z32="Reactivo",Z32="Débil"),"IMP ","")&amp;IF(OR(AA32="Reactivo",AA32="Débil"),"VIM ",""))))</f>
        <v/>
      </c>
      <c r="AK32" s="17" t="str">
        <f aca="false">IF(OR(AJ32="",O32=""),"",IF(AH32&lt;&gt;"Válido","No evaluable",IF(O32="Sin carbapenemasa (control operativo)",IF(AJ32="Ninguna","Concordante: control sin línea","Discordancia: línea reactiva en control sin carbapenemasa"),IF(O32="Resistente por mecanismo no cubierto",IF(AJ32="Ninguna","Acierto: sin línea, mecanismo fuera del panel","Discordancia: línea reactiva con mecanismo fuera del panel"),IF(OR(O32="GES",O32="Otra carbapenemasa fuera del panel"),IF(AJ32="Ninguna","Esperado: familia fuera del panel","Discordancia: línea reactiva con familia fuera del panel"),IF(AJ32="Ninguna","Discordancia: sin línea con mecanismo del panel documentado",IF(ISNUMBER(SEARCH(O32,AJ32)),"Concordante con la familia documentada","Discordancia: familia distinta a la documentada")))))))</f>
        <v/>
      </c>
      <c r="AL32" s="14"/>
      <c r="AM32" s="14"/>
    </row>
    <row r="33" customFormat="false" ht="15" hidden="false" customHeight="false" outlineLevel="0" collapsed="false">
      <c r="A33" s="14"/>
      <c r="B33" s="14"/>
      <c r="C33" s="14"/>
      <c r="D33" s="14"/>
      <c r="E33" s="14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  <c r="S33" s="14"/>
      <c r="T33" s="16"/>
      <c r="U33" s="16"/>
      <c r="V33" s="17" t="str">
        <f aca="false">IF(OR(T33="",U33=""),"",ROUND(MOD(U33-T33,1)*1440,0))</f>
        <v/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7" t="str">
        <f aca="false">IF(COUNTA(W33:AA33)&lt;5,"",IF(AND(W33=AB33,X33=AC33,Y33=AD33,Z33=AE33,AA33=AF33),"Coinciden","DISCORDANCIA entre lectores"))</f>
        <v/>
      </c>
      <c r="AH33" s="14"/>
      <c r="AI33" s="14"/>
      <c r="AJ33" s="17" t="str">
        <f aca="false">IF(COUNTA(W33:AA33)&lt;5,"",IF(TRIM(IF(OR(W33="Reactivo",W33="Débil"),"NDM ","")&amp;IF(OR(X33="Reactivo",X33="Débil"),"KPC ","")&amp;IF(OR(Y33="Reactivo",Y33="Débil"),"OXA-48 ","")&amp;IF(OR(Z33="Reactivo",Z33="Débil"),"IMP ","")&amp;IF(OR(AA33="Reactivo",AA33="Débil"),"VIM ",""))="","Ninguna",TRIM(IF(OR(W33="Reactivo",W33="Débil"),"NDM ","")&amp;IF(OR(X33="Reactivo",X33="Débil"),"KPC ","")&amp;IF(OR(Y33="Reactivo",Y33="Débil"),"OXA-48 ","")&amp;IF(OR(Z33="Reactivo",Z33="Débil"),"IMP ","")&amp;IF(OR(AA33="Reactivo",AA33="Débil"),"VIM ",""))))</f>
        <v/>
      </c>
      <c r="AK33" s="17" t="str">
        <f aca="false">IF(OR(AJ33="",O33=""),"",IF(AH33&lt;&gt;"Válido","No evaluable",IF(O33="Sin carbapenemasa (control operativo)",IF(AJ33="Ninguna","Concordante: control sin línea","Discordancia: línea reactiva en control sin carbapenemasa"),IF(O33="Resistente por mecanismo no cubierto",IF(AJ33="Ninguna","Acierto: sin línea, mecanismo fuera del panel","Discordancia: línea reactiva con mecanismo fuera del panel"),IF(OR(O33="GES",O33="Otra carbapenemasa fuera del panel"),IF(AJ33="Ninguna","Esperado: familia fuera del panel","Discordancia: línea reactiva con familia fuera del panel"),IF(AJ33="Ninguna","Discordancia: sin línea con mecanismo del panel documentado",IF(ISNUMBER(SEARCH(O33,AJ33)),"Concordante con la familia documentada","Discordancia: familia distinta a la documentada")))))))</f>
        <v/>
      </c>
      <c r="AL33" s="14"/>
      <c r="AM33" s="14"/>
    </row>
    <row r="34" customFormat="false" ht="15" hidden="false" customHeight="false" outlineLevel="0" collapsed="false">
      <c r="A34" s="14"/>
      <c r="B34" s="14"/>
      <c r="C34" s="14"/>
      <c r="D34" s="14"/>
      <c r="E34" s="14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  <c r="S34" s="14"/>
      <c r="T34" s="16"/>
      <c r="U34" s="16"/>
      <c r="V34" s="17" t="str">
        <f aca="false">IF(OR(T34="",U34=""),"",ROUND(MOD(U34-T34,1)*1440,0))</f>
        <v/>
      </c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7" t="str">
        <f aca="false">IF(COUNTA(W34:AA34)&lt;5,"",IF(AND(W34=AB34,X34=AC34,Y34=AD34,Z34=AE34,AA34=AF34),"Coinciden","DISCORDANCIA entre lectores"))</f>
        <v/>
      </c>
      <c r="AH34" s="14"/>
      <c r="AI34" s="14"/>
      <c r="AJ34" s="17" t="str">
        <f aca="false">IF(COUNTA(W34:AA34)&lt;5,"",IF(TRIM(IF(OR(W34="Reactivo",W34="Débil"),"NDM ","")&amp;IF(OR(X34="Reactivo",X34="Débil"),"KPC ","")&amp;IF(OR(Y34="Reactivo",Y34="Débil"),"OXA-48 ","")&amp;IF(OR(Z34="Reactivo",Z34="Débil"),"IMP ","")&amp;IF(OR(AA34="Reactivo",AA34="Débil"),"VIM ",""))="","Ninguna",TRIM(IF(OR(W34="Reactivo",W34="Débil"),"NDM ","")&amp;IF(OR(X34="Reactivo",X34="Débil"),"KPC ","")&amp;IF(OR(Y34="Reactivo",Y34="Débil"),"OXA-48 ","")&amp;IF(OR(Z34="Reactivo",Z34="Débil"),"IMP ","")&amp;IF(OR(AA34="Reactivo",AA34="Débil"),"VIM ",""))))</f>
        <v/>
      </c>
      <c r="AK34" s="17" t="str">
        <f aca="false">IF(OR(AJ34="",O34=""),"",IF(AH34&lt;&gt;"Válido","No evaluable",IF(O34="Sin carbapenemasa (control operativo)",IF(AJ34="Ninguna","Concordante: control sin línea","Discordancia: línea reactiva en control sin carbapenemasa"),IF(O34="Resistente por mecanismo no cubierto",IF(AJ34="Ninguna","Acierto: sin línea, mecanismo fuera del panel","Discordancia: línea reactiva con mecanismo fuera del panel"),IF(OR(O34="GES",O34="Otra carbapenemasa fuera del panel"),IF(AJ34="Ninguna","Esperado: familia fuera del panel","Discordancia: línea reactiva con familia fuera del panel"),IF(AJ34="Ninguna","Discordancia: sin línea con mecanismo del panel documentado",IF(ISNUMBER(SEARCH(O34,AJ34)),"Concordante con la familia documentada","Discordancia: familia distinta a la documentada")))))))</f>
        <v/>
      </c>
      <c r="AL34" s="14"/>
      <c r="AM34" s="14"/>
    </row>
    <row r="35" customFormat="false" ht="15" hidden="false" customHeight="false" outlineLevel="0" collapsed="false">
      <c r="A35" s="14"/>
      <c r="B35" s="14"/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  <c r="S35" s="14"/>
      <c r="T35" s="16"/>
      <c r="U35" s="16"/>
      <c r="V35" s="17" t="str">
        <f aca="false">IF(OR(T35="",U35=""),"",ROUND(MOD(U35-T35,1)*1440,0))</f>
        <v/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7" t="str">
        <f aca="false">IF(COUNTA(W35:AA35)&lt;5,"",IF(AND(W35=AB35,X35=AC35,Y35=AD35,Z35=AE35,AA35=AF35),"Coinciden","DISCORDANCIA entre lectores"))</f>
        <v/>
      </c>
      <c r="AH35" s="14"/>
      <c r="AI35" s="14"/>
      <c r="AJ35" s="17" t="str">
        <f aca="false">IF(COUNTA(W35:AA35)&lt;5,"",IF(TRIM(IF(OR(W35="Reactivo",W35="Débil"),"NDM ","")&amp;IF(OR(X35="Reactivo",X35="Débil"),"KPC ","")&amp;IF(OR(Y35="Reactivo",Y35="Débil"),"OXA-48 ","")&amp;IF(OR(Z35="Reactivo",Z35="Débil"),"IMP ","")&amp;IF(OR(AA35="Reactivo",AA35="Débil"),"VIM ",""))="","Ninguna",TRIM(IF(OR(W35="Reactivo",W35="Débil"),"NDM ","")&amp;IF(OR(X35="Reactivo",X35="Débil"),"KPC ","")&amp;IF(OR(Y35="Reactivo",Y35="Débil"),"OXA-48 ","")&amp;IF(OR(Z35="Reactivo",Z35="Débil"),"IMP ","")&amp;IF(OR(AA35="Reactivo",AA35="Débil"),"VIM ",""))))</f>
        <v/>
      </c>
      <c r="AK35" s="17" t="str">
        <f aca="false">IF(OR(AJ35="",O35=""),"",IF(AH35&lt;&gt;"Válido","No evaluable",IF(O35="Sin carbapenemasa (control operativo)",IF(AJ35="Ninguna","Concordante: control sin línea","Discordancia: línea reactiva en control sin carbapenemasa"),IF(O35="Resistente por mecanismo no cubierto",IF(AJ35="Ninguna","Acierto: sin línea, mecanismo fuera del panel","Discordancia: línea reactiva con mecanismo fuera del panel"),IF(OR(O35="GES",O35="Otra carbapenemasa fuera del panel"),IF(AJ35="Ninguna","Esperado: familia fuera del panel","Discordancia: línea reactiva con familia fuera del panel"),IF(AJ35="Ninguna","Discordancia: sin línea con mecanismo del panel documentado",IF(ISNUMBER(SEARCH(O35,AJ35)),"Concordante con la familia documentada","Discordancia: familia distinta a la documentada")))))))</f>
        <v/>
      </c>
      <c r="AL35" s="14"/>
      <c r="AM35" s="14"/>
    </row>
    <row r="36" customFormat="false" ht="15" hidden="false" customHeight="false" outlineLevel="0" collapsed="false">
      <c r="A36" s="14"/>
      <c r="B36" s="14"/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  <c r="S36" s="14"/>
      <c r="T36" s="16"/>
      <c r="U36" s="16"/>
      <c r="V36" s="17" t="str">
        <f aca="false">IF(OR(T36="",U36=""),"",ROUND(MOD(U36-T36,1)*1440,0))</f>
        <v/>
      </c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7" t="str">
        <f aca="false">IF(COUNTA(W36:AA36)&lt;5,"",IF(AND(W36=AB36,X36=AC36,Y36=AD36,Z36=AE36,AA36=AF36),"Coinciden","DISCORDANCIA entre lectores"))</f>
        <v/>
      </c>
      <c r="AH36" s="14"/>
      <c r="AI36" s="14"/>
      <c r="AJ36" s="17" t="str">
        <f aca="false">IF(COUNTA(W36:AA36)&lt;5,"",IF(TRIM(IF(OR(W36="Reactivo",W36="Débil"),"NDM ","")&amp;IF(OR(X36="Reactivo",X36="Débil"),"KPC ","")&amp;IF(OR(Y36="Reactivo",Y36="Débil"),"OXA-48 ","")&amp;IF(OR(Z36="Reactivo",Z36="Débil"),"IMP ","")&amp;IF(OR(AA36="Reactivo",AA36="Débil"),"VIM ",""))="","Ninguna",TRIM(IF(OR(W36="Reactivo",W36="Débil"),"NDM ","")&amp;IF(OR(X36="Reactivo",X36="Débil"),"KPC ","")&amp;IF(OR(Y36="Reactivo",Y36="Débil"),"OXA-48 ","")&amp;IF(OR(Z36="Reactivo",Z36="Débil"),"IMP ","")&amp;IF(OR(AA36="Reactivo",AA36="Débil"),"VIM ",""))))</f>
        <v/>
      </c>
      <c r="AK36" s="17" t="str">
        <f aca="false">IF(OR(AJ36="",O36=""),"",IF(AH36&lt;&gt;"Válido","No evaluable",IF(O36="Sin carbapenemasa (control operativo)",IF(AJ36="Ninguna","Concordante: control sin línea","Discordancia: línea reactiva en control sin carbapenemasa"),IF(O36="Resistente por mecanismo no cubierto",IF(AJ36="Ninguna","Acierto: sin línea, mecanismo fuera del panel","Discordancia: línea reactiva con mecanismo fuera del panel"),IF(OR(O36="GES",O36="Otra carbapenemasa fuera del panel"),IF(AJ36="Ninguna","Esperado: familia fuera del panel","Discordancia: línea reactiva con familia fuera del panel"),IF(AJ36="Ninguna","Discordancia: sin línea con mecanismo del panel documentado",IF(ISNUMBER(SEARCH(O36,AJ36)),"Concordante con la familia documentada","Discordancia: familia distinta a la documentada")))))))</f>
        <v/>
      </c>
      <c r="AL36" s="14"/>
      <c r="AM36" s="14"/>
    </row>
    <row r="37" customFormat="false" ht="15" hidden="false" customHeight="false" outlineLevel="0" collapsed="false">
      <c r="A37" s="14"/>
      <c r="B37" s="14"/>
      <c r="C37" s="14"/>
      <c r="D37" s="14"/>
      <c r="E37" s="14"/>
      <c r="F37" s="15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  <c r="S37" s="14"/>
      <c r="T37" s="16"/>
      <c r="U37" s="16"/>
      <c r="V37" s="17" t="str">
        <f aca="false">IF(OR(T37="",U37=""),"",ROUND(MOD(U37-T37,1)*1440,0))</f>
        <v/>
      </c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7" t="str">
        <f aca="false">IF(COUNTA(W37:AA37)&lt;5,"",IF(AND(W37=AB37,X37=AC37,Y37=AD37,Z37=AE37,AA37=AF37),"Coinciden","DISCORDANCIA entre lectores"))</f>
        <v/>
      </c>
      <c r="AH37" s="14"/>
      <c r="AI37" s="14"/>
      <c r="AJ37" s="17" t="str">
        <f aca="false">IF(COUNTA(W37:AA37)&lt;5,"",IF(TRIM(IF(OR(W37="Reactivo",W37="Débil"),"NDM ","")&amp;IF(OR(X37="Reactivo",X37="Débil"),"KPC ","")&amp;IF(OR(Y37="Reactivo",Y37="Débil"),"OXA-48 ","")&amp;IF(OR(Z37="Reactivo",Z37="Débil"),"IMP ","")&amp;IF(OR(AA37="Reactivo",AA37="Débil"),"VIM ",""))="","Ninguna",TRIM(IF(OR(W37="Reactivo",W37="Débil"),"NDM ","")&amp;IF(OR(X37="Reactivo",X37="Débil"),"KPC ","")&amp;IF(OR(Y37="Reactivo",Y37="Débil"),"OXA-48 ","")&amp;IF(OR(Z37="Reactivo",Z37="Débil"),"IMP ","")&amp;IF(OR(AA37="Reactivo",AA37="Débil"),"VIM ",""))))</f>
        <v/>
      </c>
      <c r="AK37" s="17" t="str">
        <f aca="false">IF(OR(AJ37="",O37=""),"",IF(AH37&lt;&gt;"Válido","No evaluable",IF(O37="Sin carbapenemasa (control operativo)",IF(AJ37="Ninguna","Concordante: control sin línea","Discordancia: línea reactiva en control sin carbapenemasa"),IF(O37="Resistente por mecanismo no cubierto",IF(AJ37="Ninguna","Acierto: sin línea, mecanismo fuera del panel","Discordancia: línea reactiva con mecanismo fuera del panel"),IF(OR(O37="GES",O37="Otra carbapenemasa fuera del panel"),IF(AJ37="Ninguna","Esperado: familia fuera del panel","Discordancia: línea reactiva con familia fuera del panel"),IF(AJ37="Ninguna","Discordancia: sin línea con mecanismo del panel documentado",IF(ISNUMBER(SEARCH(O37,AJ37)),"Concordante con la familia documentada","Discordancia: familia distinta a la documentada")))))))</f>
        <v/>
      </c>
      <c r="AL37" s="14"/>
      <c r="AM37" s="14"/>
    </row>
    <row r="38" customFormat="false" ht="15" hidden="false" customHeight="false" outlineLevel="0" collapsed="false">
      <c r="A38" s="14"/>
      <c r="B38" s="14"/>
      <c r="C38" s="14"/>
      <c r="D38" s="14"/>
      <c r="E38" s="14"/>
      <c r="F38" s="15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  <c r="S38" s="14"/>
      <c r="T38" s="16"/>
      <c r="U38" s="16"/>
      <c r="V38" s="17" t="str">
        <f aca="false">IF(OR(T38="",U38=""),"",ROUND(MOD(U38-T38,1)*1440,0))</f>
        <v/>
      </c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7" t="str">
        <f aca="false">IF(COUNTA(W38:AA38)&lt;5,"",IF(AND(W38=AB38,X38=AC38,Y38=AD38,Z38=AE38,AA38=AF38),"Coinciden","DISCORDANCIA entre lectores"))</f>
        <v/>
      </c>
      <c r="AH38" s="14"/>
      <c r="AI38" s="14"/>
      <c r="AJ38" s="17" t="str">
        <f aca="false">IF(COUNTA(W38:AA38)&lt;5,"",IF(TRIM(IF(OR(W38="Reactivo",W38="Débil"),"NDM ","")&amp;IF(OR(X38="Reactivo",X38="Débil"),"KPC ","")&amp;IF(OR(Y38="Reactivo",Y38="Débil"),"OXA-48 ","")&amp;IF(OR(Z38="Reactivo",Z38="Débil"),"IMP ","")&amp;IF(OR(AA38="Reactivo",AA38="Débil"),"VIM ",""))="","Ninguna",TRIM(IF(OR(W38="Reactivo",W38="Débil"),"NDM ","")&amp;IF(OR(X38="Reactivo",X38="Débil"),"KPC ","")&amp;IF(OR(Y38="Reactivo",Y38="Débil"),"OXA-48 ","")&amp;IF(OR(Z38="Reactivo",Z38="Débil"),"IMP ","")&amp;IF(OR(AA38="Reactivo",AA38="Débil"),"VIM ",""))))</f>
        <v/>
      </c>
      <c r="AK38" s="17" t="str">
        <f aca="false">IF(OR(AJ38="",O38=""),"",IF(AH38&lt;&gt;"Válido","No evaluable",IF(O38="Sin carbapenemasa (control operativo)",IF(AJ38="Ninguna","Concordante: control sin línea","Discordancia: línea reactiva en control sin carbapenemasa"),IF(O38="Resistente por mecanismo no cubierto",IF(AJ38="Ninguna","Acierto: sin línea, mecanismo fuera del panel","Discordancia: línea reactiva con mecanismo fuera del panel"),IF(OR(O38="GES",O38="Otra carbapenemasa fuera del panel"),IF(AJ38="Ninguna","Esperado: familia fuera del panel","Discordancia: línea reactiva con familia fuera del panel"),IF(AJ38="Ninguna","Discordancia: sin línea con mecanismo del panel documentado",IF(ISNUMBER(SEARCH(O38,AJ38)),"Concordante con la familia documentada","Discordancia: familia distinta a la documentada")))))))</f>
        <v/>
      </c>
      <c r="AL38" s="14"/>
      <c r="AM38" s="14"/>
    </row>
    <row r="39" customFormat="false" ht="15" hidden="false" customHeight="false" outlineLevel="0" collapsed="false">
      <c r="A39" s="14"/>
      <c r="B39" s="14"/>
      <c r="C39" s="14"/>
      <c r="D39" s="14"/>
      <c r="E39" s="14"/>
      <c r="F39" s="15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S39" s="14"/>
      <c r="T39" s="16"/>
      <c r="U39" s="16"/>
      <c r="V39" s="17" t="str">
        <f aca="false">IF(OR(T39="",U39=""),"",ROUND(MOD(U39-T39,1)*1440,0))</f>
        <v/>
      </c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7" t="str">
        <f aca="false">IF(COUNTA(W39:AA39)&lt;5,"",IF(AND(W39=AB39,X39=AC39,Y39=AD39,Z39=AE39,AA39=AF39),"Coinciden","DISCORDANCIA entre lectores"))</f>
        <v/>
      </c>
      <c r="AH39" s="14"/>
      <c r="AI39" s="14"/>
      <c r="AJ39" s="17" t="str">
        <f aca="false">IF(COUNTA(W39:AA39)&lt;5,"",IF(TRIM(IF(OR(W39="Reactivo",W39="Débil"),"NDM ","")&amp;IF(OR(X39="Reactivo",X39="Débil"),"KPC ","")&amp;IF(OR(Y39="Reactivo",Y39="Débil"),"OXA-48 ","")&amp;IF(OR(Z39="Reactivo",Z39="Débil"),"IMP ","")&amp;IF(OR(AA39="Reactivo",AA39="Débil"),"VIM ",""))="","Ninguna",TRIM(IF(OR(W39="Reactivo",W39="Débil"),"NDM ","")&amp;IF(OR(X39="Reactivo",X39="Débil"),"KPC ","")&amp;IF(OR(Y39="Reactivo",Y39="Débil"),"OXA-48 ","")&amp;IF(OR(Z39="Reactivo",Z39="Débil"),"IMP ","")&amp;IF(OR(AA39="Reactivo",AA39="Débil"),"VIM ",""))))</f>
        <v/>
      </c>
      <c r="AK39" s="17" t="str">
        <f aca="false">IF(OR(AJ39="",O39=""),"",IF(AH39&lt;&gt;"Válido","No evaluable",IF(O39="Sin carbapenemasa (control operativo)",IF(AJ39="Ninguna","Concordante: control sin línea","Discordancia: línea reactiva en control sin carbapenemasa"),IF(O39="Resistente por mecanismo no cubierto",IF(AJ39="Ninguna","Acierto: sin línea, mecanismo fuera del panel","Discordancia: línea reactiva con mecanismo fuera del panel"),IF(OR(O39="GES",O39="Otra carbapenemasa fuera del panel"),IF(AJ39="Ninguna","Esperado: familia fuera del panel","Discordancia: línea reactiva con familia fuera del panel"),IF(AJ39="Ninguna","Discordancia: sin línea con mecanismo del panel documentado",IF(ISNUMBER(SEARCH(O39,AJ39)),"Concordante con la familia documentada","Discordancia: familia distinta a la documentada")))))))</f>
        <v/>
      </c>
      <c r="AL39" s="14"/>
      <c r="AM39" s="14"/>
    </row>
    <row r="40" customFormat="false" ht="15" hidden="false" customHeight="false" outlineLevel="0" collapsed="false">
      <c r="A40" s="14"/>
      <c r="B40" s="14"/>
      <c r="C40" s="14"/>
      <c r="D40" s="14"/>
      <c r="E40" s="14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4"/>
      <c r="T40" s="16"/>
      <c r="U40" s="16"/>
      <c r="V40" s="17" t="str">
        <f aca="false">IF(OR(T40="",U40=""),"",ROUND(MOD(U40-T40,1)*1440,0))</f>
        <v/>
      </c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7" t="str">
        <f aca="false">IF(COUNTA(W40:AA40)&lt;5,"",IF(AND(W40=AB40,X40=AC40,Y40=AD40,Z40=AE40,AA40=AF40),"Coinciden","DISCORDANCIA entre lectores"))</f>
        <v/>
      </c>
      <c r="AH40" s="14"/>
      <c r="AI40" s="14"/>
      <c r="AJ40" s="17" t="str">
        <f aca="false">IF(COUNTA(W40:AA40)&lt;5,"",IF(TRIM(IF(OR(W40="Reactivo",W40="Débil"),"NDM ","")&amp;IF(OR(X40="Reactivo",X40="Débil"),"KPC ","")&amp;IF(OR(Y40="Reactivo",Y40="Débil"),"OXA-48 ","")&amp;IF(OR(Z40="Reactivo",Z40="Débil"),"IMP ","")&amp;IF(OR(AA40="Reactivo",AA40="Débil"),"VIM ",""))="","Ninguna",TRIM(IF(OR(W40="Reactivo",W40="Débil"),"NDM ","")&amp;IF(OR(X40="Reactivo",X40="Débil"),"KPC ","")&amp;IF(OR(Y40="Reactivo",Y40="Débil"),"OXA-48 ","")&amp;IF(OR(Z40="Reactivo",Z40="Débil"),"IMP ","")&amp;IF(OR(AA40="Reactivo",AA40="Débil"),"VIM ",""))))</f>
        <v/>
      </c>
      <c r="AK40" s="17" t="str">
        <f aca="false">IF(OR(AJ40="",O40=""),"",IF(AH40&lt;&gt;"Válido","No evaluable",IF(O40="Sin carbapenemasa (control operativo)",IF(AJ40="Ninguna","Concordante: control sin línea","Discordancia: línea reactiva en control sin carbapenemasa"),IF(O40="Resistente por mecanismo no cubierto",IF(AJ40="Ninguna","Acierto: sin línea, mecanismo fuera del panel","Discordancia: línea reactiva con mecanismo fuera del panel"),IF(OR(O40="GES",O40="Otra carbapenemasa fuera del panel"),IF(AJ40="Ninguna","Esperado: familia fuera del panel","Discordancia: línea reactiva con familia fuera del panel"),IF(AJ40="Ninguna","Discordancia: sin línea con mecanismo del panel documentado",IF(ISNUMBER(SEARCH(O40,AJ40)),"Concordante con la familia documentada","Discordancia: familia distinta a la documentada")))))))</f>
        <v/>
      </c>
      <c r="AL40" s="14"/>
      <c r="AM40" s="14"/>
    </row>
    <row r="41" customFormat="false" ht="15" hidden="false" customHeight="false" outlineLevel="0" collapsed="false">
      <c r="A41" s="14"/>
      <c r="B41" s="14"/>
      <c r="C41" s="14"/>
      <c r="D41" s="14"/>
      <c r="E41" s="14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14"/>
      <c r="T41" s="16"/>
      <c r="U41" s="16"/>
      <c r="V41" s="17" t="str">
        <f aca="false">IF(OR(T41="",U41=""),"",ROUND(MOD(U41-T41,1)*1440,0))</f>
        <v/>
      </c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7" t="str">
        <f aca="false">IF(COUNTA(W41:AA41)&lt;5,"",IF(AND(W41=AB41,X41=AC41,Y41=AD41,Z41=AE41,AA41=AF41),"Coinciden","DISCORDANCIA entre lectores"))</f>
        <v/>
      </c>
      <c r="AH41" s="14"/>
      <c r="AI41" s="14"/>
      <c r="AJ41" s="17" t="str">
        <f aca="false">IF(COUNTA(W41:AA41)&lt;5,"",IF(TRIM(IF(OR(W41="Reactivo",W41="Débil"),"NDM ","")&amp;IF(OR(X41="Reactivo",X41="Débil"),"KPC ","")&amp;IF(OR(Y41="Reactivo",Y41="Débil"),"OXA-48 ","")&amp;IF(OR(Z41="Reactivo",Z41="Débil"),"IMP ","")&amp;IF(OR(AA41="Reactivo",AA41="Débil"),"VIM ",""))="","Ninguna",TRIM(IF(OR(W41="Reactivo",W41="Débil"),"NDM ","")&amp;IF(OR(X41="Reactivo",X41="Débil"),"KPC ","")&amp;IF(OR(Y41="Reactivo",Y41="Débil"),"OXA-48 ","")&amp;IF(OR(Z41="Reactivo",Z41="Débil"),"IMP ","")&amp;IF(OR(AA41="Reactivo",AA41="Débil"),"VIM ",""))))</f>
        <v/>
      </c>
      <c r="AK41" s="17" t="str">
        <f aca="false">IF(OR(AJ41="",O41=""),"",IF(AH41&lt;&gt;"Válido","No evaluable",IF(O41="Sin carbapenemasa (control operativo)",IF(AJ41="Ninguna","Concordante: control sin línea","Discordancia: línea reactiva en control sin carbapenemasa"),IF(O41="Resistente por mecanismo no cubierto",IF(AJ41="Ninguna","Acierto: sin línea, mecanismo fuera del panel","Discordancia: línea reactiva con mecanismo fuera del panel"),IF(OR(O41="GES",O41="Otra carbapenemasa fuera del panel"),IF(AJ41="Ninguna","Esperado: familia fuera del panel","Discordancia: línea reactiva con familia fuera del panel"),IF(AJ41="Ninguna","Discordancia: sin línea con mecanismo del panel documentado",IF(ISNUMBER(SEARCH(O41,AJ41)),"Concordante con la familia documentada","Discordancia: familia distinta a la documentada")))))))</f>
        <v/>
      </c>
      <c r="AL41" s="14"/>
      <c r="AM41" s="14"/>
    </row>
    <row r="42" customFormat="false" ht="15" hidden="false" customHeight="false" outlineLevel="0" collapsed="false">
      <c r="A42" s="14"/>
      <c r="B42" s="14"/>
      <c r="C42" s="14"/>
      <c r="D42" s="14"/>
      <c r="E42" s="14"/>
      <c r="F42" s="1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14"/>
      <c r="T42" s="16"/>
      <c r="U42" s="16"/>
      <c r="V42" s="17" t="str">
        <f aca="false">IF(OR(T42="",U42=""),"",ROUND(MOD(U42-T42,1)*1440,0))</f>
        <v/>
      </c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7" t="str">
        <f aca="false">IF(COUNTA(W42:AA42)&lt;5,"",IF(AND(W42=AB42,X42=AC42,Y42=AD42,Z42=AE42,AA42=AF42),"Coinciden","DISCORDANCIA entre lectores"))</f>
        <v/>
      </c>
      <c r="AH42" s="14"/>
      <c r="AI42" s="14"/>
      <c r="AJ42" s="17" t="str">
        <f aca="false">IF(COUNTA(W42:AA42)&lt;5,"",IF(TRIM(IF(OR(W42="Reactivo",W42="Débil"),"NDM ","")&amp;IF(OR(X42="Reactivo",X42="Débil"),"KPC ","")&amp;IF(OR(Y42="Reactivo",Y42="Débil"),"OXA-48 ","")&amp;IF(OR(Z42="Reactivo",Z42="Débil"),"IMP ","")&amp;IF(OR(AA42="Reactivo",AA42="Débil"),"VIM ",""))="","Ninguna",TRIM(IF(OR(W42="Reactivo",W42="Débil"),"NDM ","")&amp;IF(OR(X42="Reactivo",X42="Débil"),"KPC ","")&amp;IF(OR(Y42="Reactivo",Y42="Débil"),"OXA-48 ","")&amp;IF(OR(Z42="Reactivo",Z42="Débil"),"IMP ","")&amp;IF(OR(AA42="Reactivo",AA42="Débil"),"VIM ",""))))</f>
        <v/>
      </c>
      <c r="AK42" s="17" t="str">
        <f aca="false">IF(OR(AJ42="",O42=""),"",IF(AH42&lt;&gt;"Válido","No evaluable",IF(O42="Sin carbapenemasa (control operativo)",IF(AJ42="Ninguna","Concordante: control sin línea","Discordancia: línea reactiva en control sin carbapenemasa"),IF(O42="Resistente por mecanismo no cubierto",IF(AJ42="Ninguna","Acierto: sin línea, mecanismo fuera del panel","Discordancia: línea reactiva con mecanismo fuera del panel"),IF(OR(O42="GES",O42="Otra carbapenemasa fuera del panel"),IF(AJ42="Ninguna","Esperado: familia fuera del panel","Discordancia: línea reactiva con familia fuera del panel"),IF(AJ42="Ninguna","Discordancia: sin línea con mecanismo del panel documentado",IF(ISNUMBER(SEARCH(O42,AJ42)),"Concordante con la familia documentada","Discordancia: familia distinta a la documentada")))))))</f>
        <v/>
      </c>
      <c r="AL42" s="14"/>
      <c r="AM42" s="14"/>
    </row>
    <row r="43" customFormat="false" ht="15" hidden="false" customHeight="false" outlineLevel="0" collapsed="false">
      <c r="A43" s="14"/>
      <c r="B43" s="14"/>
      <c r="C43" s="14"/>
      <c r="D43" s="14"/>
      <c r="E43" s="14"/>
      <c r="F43" s="1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4"/>
      <c r="T43" s="16"/>
      <c r="U43" s="16"/>
      <c r="V43" s="17" t="str">
        <f aca="false">IF(OR(T43="",U43=""),"",ROUND(MOD(U43-T43,1)*1440,0))</f>
        <v/>
      </c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7" t="str">
        <f aca="false">IF(COUNTA(W43:AA43)&lt;5,"",IF(AND(W43=AB43,X43=AC43,Y43=AD43,Z43=AE43,AA43=AF43),"Coinciden","DISCORDANCIA entre lectores"))</f>
        <v/>
      </c>
      <c r="AH43" s="14"/>
      <c r="AI43" s="14"/>
      <c r="AJ43" s="17" t="str">
        <f aca="false">IF(COUNTA(W43:AA43)&lt;5,"",IF(TRIM(IF(OR(W43="Reactivo",W43="Débil"),"NDM ","")&amp;IF(OR(X43="Reactivo",X43="Débil"),"KPC ","")&amp;IF(OR(Y43="Reactivo",Y43="Débil"),"OXA-48 ","")&amp;IF(OR(Z43="Reactivo",Z43="Débil"),"IMP ","")&amp;IF(OR(AA43="Reactivo",AA43="Débil"),"VIM ",""))="","Ninguna",TRIM(IF(OR(W43="Reactivo",W43="Débil"),"NDM ","")&amp;IF(OR(X43="Reactivo",X43="Débil"),"KPC ","")&amp;IF(OR(Y43="Reactivo",Y43="Débil"),"OXA-48 ","")&amp;IF(OR(Z43="Reactivo",Z43="Débil"),"IMP ","")&amp;IF(OR(AA43="Reactivo",AA43="Débil"),"VIM ",""))))</f>
        <v/>
      </c>
      <c r="AK43" s="17" t="str">
        <f aca="false">IF(OR(AJ43="",O43=""),"",IF(AH43&lt;&gt;"Válido","No evaluable",IF(O43="Sin carbapenemasa (control operativo)",IF(AJ43="Ninguna","Concordante: control sin línea","Discordancia: línea reactiva en control sin carbapenemasa"),IF(O43="Resistente por mecanismo no cubierto",IF(AJ43="Ninguna","Acierto: sin línea, mecanismo fuera del panel","Discordancia: línea reactiva con mecanismo fuera del panel"),IF(OR(O43="GES",O43="Otra carbapenemasa fuera del panel"),IF(AJ43="Ninguna","Esperado: familia fuera del panel","Discordancia: línea reactiva con familia fuera del panel"),IF(AJ43="Ninguna","Discordancia: sin línea con mecanismo del panel documentado",IF(ISNUMBER(SEARCH(O43,AJ43)),"Concordante con la familia documentada","Discordancia: familia distinta a la documentada")))))))</f>
        <v/>
      </c>
      <c r="AL43" s="14"/>
      <c r="AM43" s="14"/>
    </row>
    <row r="44" customFormat="false" ht="15" hidden="false" customHeight="false" outlineLevel="0" collapsed="false">
      <c r="A44" s="14"/>
      <c r="B44" s="14"/>
      <c r="C44" s="14"/>
      <c r="D44" s="14"/>
      <c r="E44" s="14"/>
      <c r="F44" s="15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4"/>
      <c r="T44" s="16"/>
      <c r="U44" s="16"/>
      <c r="V44" s="17" t="str">
        <f aca="false">IF(OR(T44="",U44=""),"",ROUND(MOD(U44-T44,1)*1440,0))</f>
        <v/>
      </c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7" t="str">
        <f aca="false">IF(COUNTA(W44:AA44)&lt;5,"",IF(AND(W44=AB44,X44=AC44,Y44=AD44,Z44=AE44,AA44=AF44),"Coinciden","DISCORDANCIA entre lectores"))</f>
        <v/>
      </c>
      <c r="AH44" s="14"/>
      <c r="AI44" s="14"/>
      <c r="AJ44" s="17" t="str">
        <f aca="false">IF(COUNTA(W44:AA44)&lt;5,"",IF(TRIM(IF(OR(W44="Reactivo",W44="Débil"),"NDM ","")&amp;IF(OR(X44="Reactivo",X44="Débil"),"KPC ","")&amp;IF(OR(Y44="Reactivo",Y44="Débil"),"OXA-48 ","")&amp;IF(OR(Z44="Reactivo",Z44="Débil"),"IMP ","")&amp;IF(OR(AA44="Reactivo",AA44="Débil"),"VIM ",""))="","Ninguna",TRIM(IF(OR(W44="Reactivo",W44="Débil"),"NDM ","")&amp;IF(OR(X44="Reactivo",X44="Débil"),"KPC ","")&amp;IF(OR(Y44="Reactivo",Y44="Débil"),"OXA-48 ","")&amp;IF(OR(Z44="Reactivo",Z44="Débil"),"IMP ","")&amp;IF(OR(AA44="Reactivo",AA44="Débil"),"VIM ",""))))</f>
        <v/>
      </c>
      <c r="AK44" s="17" t="str">
        <f aca="false">IF(OR(AJ44="",O44=""),"",IF(AH44&lt;&gt;"Válido","No evaluable",IF(O44="Sin carbapenemasa (control operativo)",IF(AJ44="Ninguna","Concordante: control sin línea","Discordancia: línea reactiva en control sin carbapenemasa"),IF(O44="Resistente por mecanismo no cubierto",IF(AJ44="Ninguna","Acierto: sin línea, mecanismo fuera del panel","Discordancia: línea reactiva con mecanismo fuera del panel"),IF(OR(O44="GES",O44="Otra carbapenemasa fuera del panel"),IF(AJ44="Ninguna","Esperado: familia fuera del panel","Discordancia: línea reactiva con familia fuera del panel"),IF(AJ44="Ninguna","Discordancia: sin línea con mecanismo del panel documentado",IF(ISNUMBER(SEARCH(O44,AJ44)),"Concordante con la familia documentada","Discordancia: familia distinta a la documentada")))))))</f>
        <v/>
      </c>
      <c r="AL44" s="14"/>
      <c r="AM44" s="14"/>
    </row>
    <row r="45" customFormat="false" ht="15" hidden="false" customHeight="false" outlineLevel="0" collapsed="false">
      <c r="A45" s="14"/>
      <c r="B45" s="14"/>
      <c r="C45" s="14"/>
      <c r="D45" s="14"/>
      <c r="E45" s="14"/>
      <c r="F45" s="15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  <c r="S45" s="14"/>
      <c r="T45" s="16"/>
      <c r="U45" s="16"/>
      <c r="V45" s="17" t="str">
        <f aca="false">IF(OR(T45="",U45=""),"",ROUND(MOD(U45-T45,1)*1440,0))</f>
        <v/>
      </c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7" t="str">
        <f aca="false">IF(COUNTA(W45:AA45)&lt;5,"",IF(AND(W45=AB45,X45=AC45,Y45=AD45,Z45=AE45,AA45=AF45),"Coinciden","DISCORDANCIA entre lectores"))</f>
        <v/>
      </c>
      <c r="AH45" s="14"/>
      <c r="AI45" s="14"/>
      <c r="AJ45" s="17" t="str">
        <f aca="false">IF(COUNTA(W45:AA45)&lt;5,"",IF(TRIM(IF(OR(W45="Reactivo",W45="Débil"),"NDM ","")&amp;IF(OR(X45="Reactivo",X45="Débil"),"KPC ","")&amp;IF(OR(Y45="Reactivo",Y45="Débil"),"OXA-48 ","")&amp;IF(OR(Z45="Reactivo",Z45="Débil"),"IMP ","")&amp;IF(OR(AA45="Reactivo",AA45="Débil"),"VIM ",""))="","Ninguna",TRIM(IF(OR(W45="Reactivo",W45="Débil"),"NDM ","")&amp;IF(OR(X45="Reactivo",X45="Débil"),"KPC ","")&amp;IF(OR(Y45="Reactivo",Y45="Débil"),"OXA-48 ","")&amp;IF(OR(Z45="Reactivo",Z45="Débil"),"IMP ","")&amp;IF(OR(AA45="Reactivo",AA45="Débil"),"VIM ",""))))</f>
        <v/>
      </c>
      <c r="AK45" s="17" t="str">
        <f aca="false">IF(OR(AJ45="",O45=""),"",IF(AH45&lt;&gt;"Válido","No evaluable",IF(O45="Sin carbapenemasa (control operativo)",IF(AJ45="Ninguna","Concordante: control sin línea","Discordancia: línea reactiva en control sin carbapenemasa"),IF(O45="Resistente por mecanismo no cubierto",IF(AJ45="Ninguna","Acierto: sin línea, mecanismo fuera del panel","Discordancia: línea reactiva con mecanismo fuera del panel"),IF(OR(O45="GES",O45="Otra carbapenemasa fuera del panel"),IF(AJ45="Ninguna","Esperado: familia fuera del panel","Discordancia: línea reactiva con familia fuera del panel"),IF(AJ45="Ninguna","Discordancia: sin línea con mecanismo del panel documentado",IF(ISNUMBER(SEARCH(O45,AJ45)),"Concordante con la familia documentada","Discordancia: familia distinta a la documentada")))))))</f>
        <v/>
      </c>
      <c r="AL45" s="14"/>
      <c r="AM45" s="14"/>
    </row>
    <row r="46" customFormat="false" ht="15" hidden="false" customHeight="false" outlineLevel="0" collapsed="false">
      <c r="A46" s="14"/>
      <c r="B46" s="14"/>
      <c r="C46" s="14"/>
      <c r="D46" s="14"/>
      <c r="E46" s="14"/>
      <c r="F46" s="15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4"/>
      <c r="T46" s="16"/>
      <c r="U46" s="16"/>
      <c r="V46" s="17" t="str">
        <f aca="false">IF(OR(T46="",U46=""),"",ROUND(MOD(U46-T46,1)*1440,0))</f>
        <v/>
      </c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7" t="str">
        <f aca="false">IF(COUNTA(W46:AA46)&lt;5,"",IF(AND(W46=AB46,X46=AC46,Y46=AD46,Z46=AE46,AA46=AF46),"Coinciden","DISCORDANCIA entre lectores"))</f>
        <v/>
      </c>
      <c r="AH46" s="14"/>
      <c r="AI46" s="14"/>
      <c r="AJ46" s="17" t="str">
        <f aca="false">IF(COUNTA(W46:AA46)&lt;5,"",IF(TRIM(IF(OR(W46="Reactivo",W46="Débil"),"NDM ","")&amp;IF(OR(X46="Reactivo",X46="Débil"),"KPC ","")&amp;IF(OR(Y46="Reactivo",Y46="Débil"),"OXA-48 ","")&amp;IF(OR(Z46="Reactivo",Z46="Débil"),"IMP ","")&amp;IF(OR(AA46="Reactivo",AA46="Débil"),"VIM ",""))="","Ninguna",TRIM(IF(OR(W46="Reactivo",W46="Débil"),"NDM ","")&amp;IF(OR(X46="Reactivo",X46="Débil"),"KPC ","")&amp;IF(OR(Y46="Reactivo",Y46="Débil"),"OXA-48 ","")&amp;IF(OR(Z46="Reactivo",Z46="Débil"),"IMP ","")&amp;IF(OR(AA46="Reactivo",AA46="Débil"),"VIM ",""))))</f>
        <v/>
      </c>
      <c r="AK46" s="17" t="str">
        <f aca="false">IF(OR(AJ46="",O46=""),"",IF(AH46&lt;&gt;"Válido","No evaluable",IF(O46="Sin carbapenemasa (control operativo)",IF(AJ46="Ninguna","Concordante: control sin línea","Discordancia: línea reactiva en control sin carbapenemasa"),IF(O46="Resistente por mecanismo no cubierto",IF(AJ46="Ninguna","Acierto: sin línea, mecanismo fuera del panel","Discordancia: línea reactiva con mecanismo fuera del panel"),IF(OR(O46="GES",O46="Otra carbapenemasa fuera del panel"),IF(AJ46="Ninguna","Esperado: familia fuera del panel","Discordancia: línea reactiva con familia fuera del panel"),IF(AJ46="Ninguna","Discordancia: sin línea con mecanismo del panel documentado",IF(ISNUMBER(SEARCH(O46,AJ46)),"Concordante con la familia documentada","Discordancia: familia distinta a la documentada")))))))</f>
        <v/>
      </c>
      <c r="AL46" s="14"/>
      <c r="AM46" s="14"/>
    </row>
    <row r="47" customFormat="false" ht="15" hidden="false" customHeight="false" outlineLevel="0" collapsed="false">
      <c r="A47" s="14"/>
      <c r="B47" s="14"/>
      <c r="C47" s="14"/>
      <c r="D47" s="14"/>
      <c r="E47" s="14"/>
      <c r="F47" s="15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4"/>
      <c r="T47" s="16"/>
      <c r="U47" s="16"/>
      <c r="V47" s="17" t="str">
        <f aca="false">IF(OR(T47="",U47=""),"",ROUND(MOD(U47-T47,1)*1440,0))</f>
        <v/>
      </c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7" t="str">
        <f aca="false">IF(COUNTA(W47:AA47)&lt;5,"",IF(AND(W47=AB47,X47=AC47,Y47=AD47,Z47=AE47,AA47=AF47),"Coinciden","DISCORDANCIA entre lectores"))</f>
        <v/>
      </c>
      <c r="AH47" s="14"/>
      <c r="AI47" s="14"/>
      <c r="AJ47" s="17" t="str">
        <f aca="false">IF(COUNTA(W47:AA47)&lt;5,"",IF(TRIM(IF(OR(W47="Reactivo",W47="Débil"),"NDM ","")&amp;IF(OR(X47="Reactivo",X47="Débil"),"KPC ","")&amp;IF(OR(Y47="Reactivo",Y47="Débil"),"OXA-48 ","")&amp;IF(OR(Z47="Reactivo",Z47="Débil"),"IMP ","")&amp;IF(OR(AA47="Reactivo",AA47="Débil"),"VIM ",""))="","Ninguna",TRIM(IF(OR(W47="Reactivo",W47="Débil"),"NDM ","")&amp;IF(OR(X47="Reactivo",X47="Débil"),"KPC ","")&amp;IF(OR(Y47="Reactivo",Y47="Débil"),"OXA-48 ","")&amp;IF(OR(Z47="Reactivo",Z47="Débil"),"IMP ","")&amp;IF(OR(AA47="Reactivo",AA47="Débil"),"VIM ",""))))</f>
        <v/>
      </c>
      <c r="AK47" s="17" t="str">
        <f aca="false">IF(OR(AJ47="",O47=""),"",IF(AH47&lt;&gt;"Válido","No evaluable",IF(O47="Sin carbapenemasa (control operativo)",IF(AJ47="Ninguna","Concordante: control sin línea","Discordancia: línea reactiva en control sin carbapenemasa"),IF(O47="Resistente por mecanismo no cubierto",IF(AJ47="Ninguna","Acierto: sin línea, mecanismo fuera del panel","Discordancia: línea reactiva con mecanismo fuera del panel"),IF(OR(O47="GES",O47="Otra carbapenemasa fuera del panel"),IF(AJ47="Ninguna","Esperado: familia fuera del panel","Discordancia: línea reactiva con familia fuera del panel"),IF(AJ47="Ninguna","Discordancia: sin línea con mecanismo del panel documentado",IF(ISNUMBER(SEARCH(O47,AJ47)),"Concordante con la familia documentada","Discordancia: familia distinta a la documentada")))))))</f>
        <v/>
      </c>
      <c r="AL47" s="14"/>
      <c r="AM47" s="14"/>
    </row>
    <row r="48" customFormat="false" ht="15" hidden="false" customHeight="false" outlineLevel="0" collapsed="false">
      <c r="A48" s="14"/>
      <c r="B48" s="14"/>
      <c r="C48" s="14"/>
      <c r="D48" s="14"/>
      <c r="E48" s="14"/>
      <c r="F48" s="1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5"/>
      <c r="S48" s="14"/>
      <c r="T48" s="16"/>
      <c r="U48" s="16"/>
      <c r="V48" s="17" t="str">
        <f aca="false">IF(OR(T48="",U48=""),"",ROUND(MOD(U48-T48,1)*1440,0))</f>
        <v/>
      </c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7" t="str">
        <f aca="false">IF(COUNTA(W48:AA48)&lt;5,"",IF(AND(W48=AB48,X48=AC48,Y48=AD48,Z48=AE48,AA48=AF48),"Coinciden","DISCORDANCIA entre lectores"))</f>
        <v/>
      </c>
      <c r="AH48" s="14"/>
      <c r="AI48" s="14"/>
      <c r="AJ48" s="17" t="str">
        <f aca="false">IF(COUNTA(W48:AA48)&lt;5,"",IF(TRIM(IF(OR(W48="Reactivo",W48="Débil"),"NDM ","")&amp;IF(OR(X48="Reactivo",X48="Débil"),"KPC ","")&amp;IF(OR(Y48="Reactivo",Y48="Débil"),"OXA-48 ","")&amp;IF(OR(Z48="Reactivo",Z48="Débil"),"IMP ","")&amp;IF(OR(AA48="Reactivo",AA48="Débil"),"VIM ",""))="","Ninguna",TRIM(IF(OR(W48="Reactivo",W48="Débil"),"NDM ","")&amp;IF(OR(X48="Reactivo",X48="Débil"),"KPC ","")&amp;IF(OR(Y48="Reactivo",Y48="Débil"),"OXA-48 ","")&amp;IF(OR(Z48="Reactivo",Z48="Débil"),"IMP ","")&amp;IF(OR(AA48="Reactivo",AA48="Débil"),"VIM ",""))))</f>
        <v/>
      </c>
      <c r="AK48" s="17" t="str">
        <f aca="false">IF(OR(AJ48="",O48=""),"",IF(AH48&lt;&gt;"Válido","No evaluable",IF(O48="Sin carbapenemasa (control operativo)",IF(AJ48="Ninguna","Concordante: control sin línea","Discordancia: línea reactiva en control sin carbapenemasa"),IF(O48="Resistente por mecanismo no cubierto",IF(AJ48="Ninguna","Acierto: sin línea, mecanismo fuera del panel","Discordancia: línea reactiva con mecanismo fuera del panel"),IF(OR(O48="GES",O48="Otra carbapenemasa fuera del panel"),IF(AJ48="Ninguna","Esperado: familia fuera del panel","Discordancia: línea reactiva con familia fuera del panel"),IF(AJ48="Ninguna","Discordancia: sin línea con mecanismo del panel documentado",IF(ISNUMBER(SEARCH(O48,AJ48)),"Concordante con la familia documentada","Discordancia: familia distinta a la documentada")))))))</f>
        <v/>
      </c>
      <c r="AL48" s="14"/>
      <c r="AM48" s="14"/>
    </row>
    <row r="49" customFormat="false" ht="15" hidden="false" customHeight="false" outlineLevel="0" collapsed="false">
      <c r="A49" s="14"/>
      <c r="B49" s="14"/>
      <c r="C49" s="14"/>
      <c r="D49" s="14"/>
      <c r="E49" s="14"/>
      <c r="F49" s="1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5"/>
      <c r="S49" s="14"/>
      <c r="T49" s="16"/>
      <c r="U49" s="16"/>
      <c r="V49" s="17" t="str">
        <f aca="false">IF(OR(T49="",U49=""),"",ROUND(MOD(U49-T49,1)*1440,0))</f>
        <v/>
      </c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7" t="str">
        <f aca="false">IF(COUNTA(W49:AA49)&lt;5,"",IF(AND(W49=AB49,X49=AC49,Y49=AD49,Z49=AE49,AA49=AF49),"Coinciden","DISCORDANCIA entre lectores"))</f>
        <v/>
      </c>
      <c r="AH49" s="14"/>
      <c r="AI49" s="14"/>
      <c r="AJ49" s="17" t="str">
        <f aca="false">IF(COUNTA(W49:AA49)&lt;5,"",IF(TRIM(IF(OR(W49="Reactivo",W49="Débil"),"NDM ","")&amp;IF(OR(X49="Reactivo",X49="Débil"),"KPC ","")&amp;IF(OR(Y49="Reactivo",Y49="Débil"),"OXA-48 ","")&amp;IF(OR(Z49="Reactivo",Z49="Débil"),"IMP ","")&amp;IF(OR(AA49="Reactivo",AA49="Débil"),"VIM ",""))="","Ninguna",TRIM(IF(OR(W49="Reactivo",W49="Débil"),"NDM ","")&amp;IF(OR(X49="Reactivo",X49="Débil"),"KPC ","")&amp;IF(OR(Y49="Reactivo",Y49="Débil"),"OXA-48 ","")&amp;IF(OR(Z49="Reactivo",Z49="Débil"),"IMP ","")&amp;IF(OR(AA49="Reactivo",AA49="Débil"),"VIM ",""))))</f>
        <v/>
      </c>
      <c r="AK49" s="17" t="str">
        <f aca="false">IF(OR(AJ49="",O49=""),"",IF(AH49&lt;&gt;"Válido","No evaluable",IF(O49="Sin carbapenemasa (control operativo)",IF(AJ49="Ninguna","Concordante: control sin línea","Discordancia: línea reactiva en control sin carbapenemasa"),IF(O49="Resistente por mecanismo no cubierto",IF(AJ49="Ninguna","Acierto: sin línea, mecanismo fuera del panel","Discordancia: línea reactiva con mecanismo fuera del panel"),IF(OR(O49="GES",O49="Otra carbapenemasa fuera del panel"),IF(AJ49="Ninguna","Esperado: familia fuera del panel","Discordancia: línea reactiva con familia fuera del panel"),IF(AJ49="Ninguna","Discordancia: sin línea con mecanismo del panel documentado",IF(ISNUMBER(SEARCH(O49,AJ49)),"Concordante con la familia documentada","Discordancia: familia distinta a la documentada")))))))</f>
        <v/>
      </c>
      <c r="AL49" s="14"/>
      <c r="AM49" s="14"/>
    </row>
    <row r="50" customFormat="false" ht="15" hidden="false" customHeight="false" outlineLevel="0" collapsed="false">
      <c r="A50" s="14"/>
      <c r="B50" s="14"/>
      <c r="C50" s="14"/>
      <c r="D50" s="14"/>
      <c r="E50" s="14"/>
      <c r="F50" s="1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5"/>
      <c r="S50" s="14"/>
      <c r="T50" s="16"/>
      <c r="U50" s="16"/>
      <c r="V50" s="17" t="str">
        <f aca="false">IF(OR(T50="",U50=""),"",ROUND(MOD(U50-T50,1)*1440,0))</f>
        <v/>
      </c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7" t="str">
        <f aca="false">IF(COUNTA(W50:AA50)&lt;5,"",IF(AND(W50=AB50,X50=AC50,Y50=AD50,Z50=AE50,AA50=AF50),"Coinciden","DISCORDANCIA entre lectores"))</f>
        <v/>
      </c>
      <c r="AH50" s="14"/>
      <c r="AI50" s="14"/>
      <c r="AJ50" s="17" t="str">
        <f aca="false">IF(COUNTA(W50:AA50)&lt;5,"",IF(TRIM(IF(OR(W50="Reactivo",W50="Débil"),"NDM ","")&amp;IF(OR(X50="Reactivo",X50="Débil"),"KPC ","")&amp;IF(OR(Y50="Reactivo",Y50="Débil"),"OXA-48 ","")&amp;IF(OR(Z50="Reactivo",Z50="Débil"),"IMP ","")&amp;IF(OR(AA50="Reactivo",AA50="Débil"),"VIM ",""))="","Ninguna",TRIM(IF(OR(W50="Reactivo",W50="Débil"),"NDM ","")&amp;IF(OR(X50="Reactivo",X50="Débil"),"KPC ","")&amp;IF(OR(Y50="Reactivo",Y50="Débil"),"OXA-48 ","")&amp;IF(OR(Z50="Reactivo",Z50="Débil"),"IMP ","")&amp;IF(OR(AA50="Reactivo",AA50="Débil"),"VIM ",""))))</f>
        <v/>
      </c>
      <c r="AK50" s="17" t="str">
        <f aca="false">IF(OR(AJ50="",O50=""),"",IF(AH50&lt;&gt;"Válido","No evaluable",IF(O50="Sin carbapenemasa (control operativo)",IF(AJ50="Ninguna","Concordante: control sin línea","Discordancia: línea reactiva en control sin carbapenemasa"),IF(O50="Resistente por mecanismo no cubierto",IF(AJ50="Ninguna","Acierto: sin línea, mecanismo fuera del panel","Discordancia: línea reactiva con mecanismo fuera del panel"),IF(OR(O50="GES",O50="Otra carbapenemasa fuera del panel"),IF(AJ50="Ninguna","Esperado: familia fuera del panel","Discordancia: línea reactiva con familia fuera del panel"),IF(AJ50="Ninguna","Discordancia: sin línea con mecanismo del panel documentado",IF(ISNUMBER(SEARCH(O50,AJ50)),"Concordante con la familia documentada","Discordancia: familia distinta a la documentada")))))))</f>
        <v/>
      </c>
      <c r="AL50" s="14"/>
      <c r="AM50" s="14"/>
    </row>
    <row r="51" customFormat="false" ht="15" hidden="false" customHeight="false" outlineLevel="0" collapsed="false">
      <c r="A51" s="14"/>
      <c r="B51" s="14"/>
      <c r="C51" s="14"/>
      <c r="D51" s="14"/>
      <c r="E51" s="14"/>
      <c r="F51" s="1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5"/>
      <c r="S51" s="14"/>
      <c r="T51" s="16"/>
      <c r="U51" s="16"/>
      <c r="V51" s="17" t="str">
        <f aca="false">IF(OR(T51="",U51=""),"",ROUND(MOD(U51-T51,1)*1440,0))</f>
        <v/>
      </c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7" t="str">
        <f aca="false">IF(COUNTA(W51:AA51)&lt;5,"",IF(AND(W51=AB51,X51=AC51,Y51=AD51,Z51=AE51,AA51=AF51),"Coinciden","DISCORDANCIA entre lectores"))</f>
        <v/>
      </c>
      <c r="AH51" s="14"/>
      <c r="AI51" s="14"/>
      <c r="AJ51" s="17" t="str">
        <f aca="false">IF(COUNTA(W51:AA51)&lt;5,"",IF(TRIM(IF(OR(W51="Reactivo",W51="Débil"),"NDM ","")&amp;IF(OR(X51="Reactivo",X51="Débil"),"KPC ","")&amp;IF(OR(Y51="Reactivo",Y51="Débil"),"OXA-48 ","")&amp;IF(OR(Z51="Reactivo",Z51="Débil"),"IMP ","")&amp;IF(OR(AA51="Reactivo",AA51="Débil"),"VIM ",""))="","Ninguna",TRIM(IF(OR(W51="Reactivo",W51="Débil"),"NDM ","")&amp;IF(OR(X51="Reactivo",X51="Débil"),"KPC ","")&amp;IF(OR(Y51="Reactivo",Y51="Débil"),"OXA-48 ","")&amp;IF(OR(Z51="Reactivo",Z51="Débil"),"IMP ","")&amp;IF(OR(AA51="Reactivo",AA51="Débil"),"VIM ",""))))</f>
        <v/>
      </c>
      <c r="AK51" s="17" t="str">
        <f aca="false">IF(OR(AJ51="",O51=""),"",IF(AH51&lt;&gt;"Válido","No evaluable",IF(O51="Sin carbapenemasa (control operativo)",IF(AJ51="Ninguna","Concordante: control sin línea","Discordancia: línea reactiva en control sin carbapenemasa"),IF(O51="Resistente por mecanismo no cubierto",IF(AJ51="Ninguna","Acierto: sin línea, mecanismo fuera del panel","Discordancia: línea reactiva con mecanismo fuera del panel"),IF(OR(O51="GES",O51="Otra carbapenemasa fuera del panel"),IF(AJ51="Ninguna","Esperado: familia fuera del panel","Discordancia: línea reactiva con familia fuera del panel"),IF(AJ51="Ninguna","Discordancia: sin línea con mecanismo del panel documentado",IF(ISNUMBER(SEARCH(O51,AJ51)),"Concordante con la familia documentada","Discordancia: familia distinta a la documentada")))))))</f>
        <v/>
      </c>
      <c r="AL51" s="14"/>
      <c r="AM51" s="14"/>
    </row>
    <row r="52" customFormat="false" ht="15" hidden="false" customHeight="false" outlineLevel="0" collapsed="false">
      <c r="A52" s="14"/>
      <c r="B52" s="14"/>
      <c r="C52" s="14"/>
      <c r="D52" s="14"/>
      <c r="E52" s="14"/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5"/>
      <c r="S52" s="14"/>
      <c r="T52" s="16"/>
      <c r="U52" s="16"/>
      <c r="V52" s="17" t="str">
        <f aca="false">IF(OR(T52="",U52=""),"",ROUND(MOD(U52-T52,1)*1440,0))</f>
        <v/>
      </c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7" t="str">
        <f aca="false">IF(COUNTA(W52:AA52)&lt;5,"",IF(AND(W52=AB52,X52=AC52,Y52=AD52,Z52=AE52,AA52=AF52),"Coinciden","DISCORDANCIA entre lectores"))</f>
        <v/>
      </c>
      <c r="AH52" s="14"/>
      <c r="AI52" s="14"/>
      <c r="AJ52" s="17" t="str">
        <f aca="false">IF(COUNTA(W52:AA52)&lt;5,"",IF(TRIM(IF(OR(W52="Reactivo",W52="Débil"),"NDM ","")&amp;IF(OR(X52="Reactivo",X52="Débil"),"KPC ","")&amp;IF(OR(Y52="Reactivo",Y52="Débil"),"OXA-48 ","")&amp;IF(OR(Z52="Reactivo",Z52="Débil"),"IMP ","")&amp;IF(OR(AA52="Reactivo",AA52="Débil"),"VIM ",""))="","Ninguna",TRIM(IF(OR(W52="Reactivo",W52="Débil"),"NDM ","")&amp;IF(OR(X52="Reactivo",X52="Débil"),"KPC ","")&amp;IF(OR(Y52="Reactivo",Y52="Débil"),"OXA-48 ","")&amp;IF(OR(Z52="Reactivo",Z52="Débil"),"IMP ","")&amp;IF(OR(AA52="Reactivo",AA52="Débil"),"VIM ",""))))</f>
        <v/>
      </c>
      <c r="AK52" s="17" t="str">
        <f aca="false">IF(OR(AJ52="",O52=""),"",IF(AH52&lt;&gt;"Válido","No evaluable",IF(O52="Sin carbapenemasa (control operativo)",IF(AJ52="Ninguna","Concordante: control sin línea","Discordancia: línea reactiva en control sin carbapenemasa"),IF(O52="Resistente por mecanismo no cubierto",IF(AJ52="Ninguna","Acierto: sin línea, mecanismo fuera del panel","Discordancia: línea reactiva con mecanismo fuera del panel"),IF(OR(O52="GES",O52="Otra carbapenemasa fuera del panel"),IF(AJ52="Ninguna","Esperado: familia fuera del panel","Discordancia: línea reactiva con familia fuera del panel"),IF(AJ52="Ninguna","Discordancia: sin línea con mecanismo del panel documentado",IF(ISNUMBER(SEARCH(O52,AJ52)),"Concordante con la familia documentada","Discordancia: familia distinta a la documentada")))))))</f>
        <v/>
      </c>
      <c r="AL52" s="14"/>
      <c r="AM52" s="14"/>
    </row>
    <row r="53" customFormat="false" ht="15" hidden="false" customHeight="false" outlineLevel="0" collapsed="false">
      <c r="A53" s="14"/>
      <c r="B53" s="14"/>
      <c r="C53" s="14"/>
      <c r="D53" s="14"/>
      <c r="E53" s="14"/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5"/>
      <c r="S53" s="14"/>
      <c r="T53" s="16"/>
      <c r="U53" s="16"/>
      <c r="V53" s="17" t="str">
        <f aca="false">IF(OR(T53="",U53=""),"",ROUND(MOD(U53-T53,1)*1440,0))</f>
        <v/>
      </c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7" t="str">
        <f aca="false">IF(COUNTA(W53:AA53)&lt;5,"",IF(AND(W53=AB53,X53=AC53,Y53=AD53,Z53=AE53,AA53=AF53),"Coinciden","DISCORDANCIA entre lectores"))</f>
        <v/>
      </c>
      <c r="AH53" s="14"/>
      <c r="AI53" s="14"/>
      <c r="AJ53" s="17" t="str">
        <f aca="false">IF(COUNTA(W53:AA53)&lt;5,"",IF(TRIM(IF(OR(W53="Reactivo",W53="Débil"),"NDM ","")&amp;IF(OR(X53="Reactivo",X53="Débil"),"KPC ","")&amp;IF(OR(Y53="Reactivo",Y53="Débil"),"OXA-48 ","")&amp;IF(OR(Z53="Reactivo",Z53="Débil"),"IMP ","")&amp;IF(OR(AA53="Reactivo",AA53="Débil"),"VIM ",""))="","Ninguna",TRIM(IF(OR(W53="Reactivo",W53="Débil"),"NDM ","")&amp;IF(OR(X53="Reactivo",X53="Débil"),"KPC ","")&amp;IF(OR(Y53="Reactivo",Y53="Débil"),"OXA-48 ","")&amp;IF(OR(Z53="Reactivo",Z53="Débil"),"IMP ","")&amp;IF(OR(AA53="Reactivo",AA53="Débil"),"VIM ",""))))</f>
        <v/>
      </c>
      <c r="AK53" s="17" t="str">
        <f aca="false">IF(OR(AJ53="",O53=""),"",IF(AH53&lt;&gt;"Válido","No evaluable",IF(O53="Sin carbapenemasa (control operativo)",IF(AJ53="Ninguna","Concordante: control sin línea","Discordancia: línea reactiva en control sin carbapenemasa"),IF(O53="Resistente por mecanismo no cubierto",IF(AJ53="Ninguna","Acierto: sin línea, mecanismo fuera del panel","Discordancia: línea reactiva con mecanismo fuera del panel"),IF(OR(O53="GES",O53="Otra carbapenemasa fuera del panel"),IF(AJ53="Ninguna","Esperado: familia fuera del panel","Discordancia: línea reactiva con familia fuera del panel"),IF(AJ53="Ninguna","Discordancia: sin línea con mecanismo del panel documentado",IF(ISNUMBER(SEARCH(O53,AJ53)),"Concordante con la familia documentada","Discordancia: familia distinta a la documentada")))))))</f>
        <v/>
      </c>
      <c r="AL53" s="14"/>
      <c r="AM53" s="14"/>
    </row>
    <row r="54" customFormat="false" ht="15" hidden="false" customHeight="false" outlineLevel="0" collapsed="false">
      <c r="A54" s="14"/>
      <c r="B54" s="14"/>
      <c r="C54" s="14"/>
      <c r="D54" s="14"/>
      <c r="E54" s="14"/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5"/>
      <c r="S54" s="14"/>
      <c r="T54" s="16"/>
      <c r="U54" s="16"/>
      <c r="V54" s="17" t="str">
        <f aca="false">IF(OR(T54="",U54=""),"",ROUND(MOD(U54-T54,1)*1440,0))</f>
        <v/>
      </c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7" t="str">
        <f aca="false">IF(COUNTA(W54:AA54)&lt;5,"",IF(AND(W54=AB54,X54=AC54,Y54=AD54,Z54=AE54,AA54=AF54),"Coinciden","DISCORDANCIA entre lectores"))</f>
        <v/>
      </c>
      <c r="AH54" s="14"/>
      <c r="AI54" s="14"/>
      <c r="AJ54" s="17" t="str">
        <f aca="false">IF(COUNTA(W54:AA54)&lt;5,"",IF(TRIM(IF(OR(W54="Reactivo",W54="Débil"),"NDM ","")&amp;IF(OR(X54="Reactivo",X54="Débil"),"KPC ","")&amp;IF(OR(Y54="Reactivo",Y54="Débil"),"OXA-48 ","")&amp;IF(OR(Z54="Reactivo",Z54="Débil"),"IMP ","")&amp;IF(OR(AA54="Reactivo",AA54="Débil"),"VIM ",""))="","Ninguna",TRIM(IF(OR(W54="Reactivo",W54="Débil"),"NDM ","")&amp;IF(OR(X54="Reactivo",X54="Débil"),"KPC ","")&amp;IF(OR(Y54="Reactivo",Y54="Débil"),"OXA-48 ","")&amp;IF(OR(Z54="Reactivo",Z54="Débil"),"IMP ","")&amp;IF(OR(AA54="Reactivo",AA54="Débil"),"VIM ",""))))</f>
        <v/>
      </c>
      <c r="AK54" s="17" t="str">
        <f aca="false">IF(OR(AJ54="",O54=""),"",IF(AH54&lt;&gt;"Válido","No evaluable",IF(O54="Sin carbapenemasa (control operativo)",IF(AJ54="Ninguna","Concordante: control sin línea","Discordancia: línea reactiva en control sin carbapenemasa"),IF(O54="Resistente por mecanismo no cubierto",IF(AJ54="Ninguna","Acierto: sin línea, mecanismo fuera del panel","Discordancia: línea reactiva con mecanismo fuera del panel"),IF(OR(O54="GES",O54="Otra carbapenemasa fuera del panel"),IF(AJ54="Ninguna","Esperado: familia fuera del panel","Discordancia: línea reactiva con familia fuera del panel"),IF(AJ54="Ninguna","Discordancia: sin línea con mecanismo del panel documentado",IF(ISNUMBER(SEARCH(O54,AJ54)),"Concordante con la familia documentada","Discordancia: familia distinta a la documentada")))))))</f>
        <v/>
      </c>
      <c r="AL54" s="14"/>
      <c r="AM54" s="14"/>
    </row>
    <row r="55" customFormat="false" ht="15" hidden="false" customHeight="false" outlineLevel="0" collapsed="false">
      <c r="A55" s="14"/>
      <c r="B55" s="14"/>
      <c r="C55" s="14"/>
      <c r="D55" s="14"/>
      <c r="E55" s="14"/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 s="14"/>
      <c r="T55" s="16"/>
      <c r="U55" s="16"/>
      <c r="V55" s="17" t="str">
        <f aca="false">IF(OR(T55="",U55=""),"",ROUND(MOD(U55-T55,1)*1440,0))</f>
        <v/>
      </c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7" t="str">
        <f aca="false">IF(COUNTA(W55:AA55)&lt;5,"",IF(AND(W55=AB55,X55=AC55,Y55=AD55,Z55=AE55,AA55=AF55),"Coinciden","DISCORDANCIA entre lectores"))</f>
        <v/>
      </c>
      <c r="AH55" s="14"/>
      <c r="AI55" s="14"/>
      <c r="AJ55" s="17" t="str">
        <f aca="false">IF(COUNTA(W55:AA55)&lt;5,"",IF(TRIM(IF(OR(W55="Reactivo",W55="Débil"),"NDM ","")&amp;IF(OR(X55="Reactivo",X55="Débil"),"KPC ","")&amp;IF(OR(Y55="Reactivo",Y55="Débil"),"OXA-48 ","")&amp;IF(OR(Z55="Reactivo",Z55="Débil"),"IMP ","")&amp;IF(OR(AA55="Reactivo",AA55="Débil"),"VIM ",""))="","Ninguna",TRIM(IF(OR(W55="Reactivo",W55="Débil"),"NDM ","")&amp;IF(OR(X55="Reactivo",X55="Débil"),"KPC ","")&amp;IF(OR(Y55="Reactivo",Y55="Débil"),"OXA-48 ","")&amp;IF(OR(Z55="Reactivo",Z55="Débil"),"IMP ","")&amp;IF(OR(AA55="Reactivo",AA55="Débil"),"VIM ",""))))</f>
        <v/>
      </c>
      <c r="AK55" s="17" t="str">
        <f aca="false">IF(OR(AJ55="",O55=""),"",IF(AH55&lt;&gt;"Válido","No evaluable",IF(O55="Sin carbapenemasa (control operativo)",IF(AJ55="Ninguna","Concordante: control sin línea","Discordancia: línea reactiva en control sin carbapenemasa"),IF(O55="Resistente por mecanismo no cubierto",IF(AJ55="Ninguna","Acierto: sin línea, mecanismo fuera del panel","Discordancia: línea reactiva con mecanismo fuera del panel"),IF(OR(O55="GES",O55="Otra carbapenemasa fuera del panel"),IF(AJ55="Ninguna","Esperado: familia fuera del panel","Discordancia: línea reactiva con familia fuera del panel"),IF(AJ55="Ninguna","Discordancia: sin línea con mecanismo del panel documentado",IF(ISNUMBER(SEARCH(O55,AJ55)),"Concordante con la familia documentada","Discordancia: familia distinta a la documentada")))))))</f>
        <v/>
      </c>
      <c r="AL55" s="14"/>
      <c r="AM55" s="14"/>
    </row>
    <row r="56" customFormat="false" ht="15" hidden="false" customHeight="false" outlineLevel="0" collapsed="false">
      <c r="A56" s="14"/>
      <c r="B56" s="14"/>
      <c r="C56" s="14"/>
      <c r="D56" s="14"/>
      <c r="E56" s="14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 s="14"/>
      <c r="T56" s="16"/>
      <c r="U56" s="16"/>
      <c r="V56" s="17" t="str">
        <f aca="false">IF(OR(T56="",U56=""),"",ROUND(MOD(U56-T56,1)*1440,0))</f>
        <v/>
      </c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7" t="str">
        <f aca="false">IF(COUNTA(W56:AA56)&lt;5,"",IF(AND(W56=AB56,X56=AC56,Y56=AD56,Z56=AE56,AA56=AF56),"Coinciden","DISCORDANCIA entre lectores"))</f>
        <v/>
      </c>
      <c r="AH56" s="14"/>
      <c r="AI56" s="14"/>
      <c r="AJ56" s="17" t="str">
        <f aca="false">IF(COUNTA(W56:AA56)&lt;5,"",IF(TRIM(IF(OR(W56="Reactivo",W56="Débil"),"NDM ","")&amp;IF(OR(X56="Reactivo",X56="Débil"),"KPC ","")&amp;IF(OR(Y56="Reactivo",Y56="Débil"),"OXA-48 ","")&amp;IF(OR(Z56="Reactivo",Z56="Débil"),"IMP ","")&amp;IF(OR(AA56="Reactivo",AA56="Débil"),"VIM ",""))="","Ninguna",TRIM(IF(OR(W56="Reactivo",W56="Débil"),"NDM ","")&amp;IF(OR(X56="Reactivo",X56="Débil"),"KPC ","")&amp;IF(OR(Y56="Reactivo",Y56="Débil"),"OXA-48 ","")&amp;IF(OR(Z56="Reactivo",Z56="Débil"),"IMP ","")&amp;IF(OR(AA56="Reactivo",AA56="Débil"),"VIM ",""))))</f>
        <v/>
      </c>
      <c r="AK56" s="17" t="str">
        <f aca="false">IF(OR(AJ56="",O56=""),"",IF(AH56&lt;&gt;"Válido","No evaluable",IF(O56="Sin carbapenemasa (control operativo)",IF(AJ56="Ninguna","Concordante: control sin línea","Discordancia: línea reactiva en control sin carbapenemasa"),IF(O56="Resistente por mecanismo no cubierto",IF(AJ56="Ninguna","Acierto: sin línea, mecanismo fuera del panel","Discordancia: línea reactiva con mecanismo fuera del panel"),IF(OR(O56="GES",O56="Otra carbapenemasa fuera del panel"),IF(AJ56="Ninguna","Esperado: familia fuera del panel","Discordancia: línea reactiva con familia fuera del panel"),IF(AJ56="Ninguna","Discordancia: sin línea con mecanismo del panel documentado",IF(ISNUMBER(SEARCH(O56,AJ56)),"Concordante con la familia documentada","Discordancia: familia distinta a la documentada")))))))</f>
        <v/>
      </c>
      <c r="AL56" s="14"/>
      <c r="AM56" s="14"/>
    </row>
    <row r="57" customFormat="false" ht="15" hidden="false" customHeight="false" outlineLevel="0" collapsed="false">
      <c r="A57" s="14"/>
      <c r="B57" s="14"/>
      <c r="C57" s="14"/>
      <c r="D57" s="14"/>
      <c r="E57" s="14"/>
      <c r="F57" s="15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 s="14"/>
      <c r="T57" s="16"/>
      <c r="U57" s="16"/>
      <c r="V57" s="17" t="str">
        <f aca="false">IF(OR(T57="",U57=""),"",ROUND(MOD(U57-T57,1)*1440,0))</f>
        <v/>
      </c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7" t="str">
        <f aca="false">IF(COUNTA(W57:AA57)&lt;5,"",IF(AND(W57=AB57,X57=AC57,Y57=AD57,Z57=AE57,AA57=AF57),"Coinciden","DISCORDANCIA entre lectores"))</f>
        <v/>
      </c>
      <c r="AH57" s="14"/>
      <c r="AI57" s="14"/>
      <c r="AJ57" s="17" t="str">
        <f aca="false">IF(COUNTA(W57:AA57)&lt;5,"",IF(TRIM(IF(OR(W57="Reactivo",W57="Débil"),"NDM ","")&amp;IF(OR(X57="Reactivo",X57="Débil"),"KPC ","")&amp;IF(OR(Y57="Reactivo",Y57="Débil"),"OXA-48 ","")&amp;IF(OR(Z57="Reactivo",Z57="Débil"),"IMP ","")&amp;IF(OR(AA57="Reactivo",AA57="Débil"),"VIM ",""))="","Ninguna",TRIM(IF(OR(W57="Reactivo",W57="Débil"),"NDM ","")&amp;IF(OR(X57="Reactivo",X57="Débil"),"KPC ","")&amp;IF(OR(Y57="Reactivo",Y57="Débil"),"OXA-48 ","")&amp;IF(OR(Z57="Reactivo",Z57="Débil"),"IMP ","")&amp;IF(OR(AA57="Reactivo",AA57="Débil"),"VIM ",""))))</f>
        <v/>
      </c>
      <c r="AK57" s="17" t="str">
        <f aca="false">IF(OR(AJ57="",O57=""),"",IF(AH57&lt;&gt;"Válido","No evaluable",IF(O57="Sin carbapenemasa (control operativo)",IF(AJ57="Ninguna","Concordante: control sin línea","Discordancia: línea reactiva en control sin carbapenemasa"),IF(O57="Resistente por mecanismo no cubierto",IF(AJ57="Ninguna","Acierto: sin línea, mecanismo fuera del panel","Discordancia: línea reactiva con mecanismo fuera del panel"),IF(OR(O57="GES",O57="Otra carbapenemasa fuera del panel"),IF(AJ57="Ninguna","Esperado: familia fuera del panel","Discordancia: línea reactiva con familia fuera del panel"),IF(AJ57="Ninguna","Discordancia: sin línea con mecanismo del panel documentado",IF(ISNUMBER(SEARCH(O57,AJ57)),"Concordante con la familia documentada","Discordancia: familia distinta a la documentada")))))))</f>
        <v/>
      </c>
      <c r="AL57" s="14"/>
      <c r="AM57" s="14"/>
    </row>
    <row r="58" customFormat="false" ht="15" hidden="false" customHeight="false" outlineLevel="0" collapsed="false">
      <c r="A58" s="14"/>
      <c r="B58" s="14"/>
      <c r="C58" s="14"/>
      <c r="D58" s="14"/>
      <c r="E58" s="14"/>
      <c r="F58" s="1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 s="14"/>
      <c r="T58" s="16"/>
      <c r="U58" s="16"/>
      <c r="V58" s="17" t="str">
        <f aca="false">IF(OR(T58="",U58=""),"",ROUND(MOD(U58-T58,1)*1440,0))</f>
        <v/>
      </c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7" t="str">
        <f aca="false">IF(COUNTA(W58:AA58)&lt;5,"",IF(AND(W58=AB58,X58=AC58,Y58=AD58,Z58=AE58,AA58=AF58),"Coinciden","DISCORDANCIA entre lectores"))</f>
        <v/>
      </c>
      <c r="AH58" s="14"/>
      <c r="AI58" s="14"/>
      <c r="AJ58" s="17" t="str">
        <f aca="false">IF(COUNTA(W58:AA58)&lt;5,"",IF(TRIM(IF(OR(W58="Reactivo",W58="Débil"),"NDM ","")&amp;IF(OR(X58="Reactivo",X58="Débil"),"KPC ","")&amp;IF(OR(Y58="Reactivo",Y58="Débil"),"OXA-48 ","")&amp;IF(OR(Z58="Reactivo",Z58="Débil"),"IMP ","")&amp;IF(OR(AA58="Reactivo",AA58="Débil"),"VIM ",""))="","Ninguna",TRIM(IF(OR(W58="Reactivo",W58="Débil"),"NDM ","")&amp;IF(OR(X58="Reactivo",X58="Débil"),"KPC ","")&amp;IF(OR(Y58="Reactivo",Y58="Débil"),"OXA-48 ","")&amp;IF(OR(Z58="Reactivo",Z58="Débil"),"IMP ","")&amp;IF(OR(AA58="Reactivo",AA58="Débil"),"VIM ",""))))</f>
        <v/>
      </c>
      <c r="AK58" s="17" t="str">
        <f aca="false">IF(OR(AJ58="",O58=""),"",IF(AH58&lt;&gt;"Válido","No evaluable",IF(O58="Sin carbapenemasa (control operativo)",IF(AJ58="Ninguna","Concordante: control sin línea","Discordancia: línea reactiva en control sin carbapenemasa"),IF(O58="Resistente por mecanismo no cubierto",IF(AJ58="Ninguna","Acierto: sin línea, mecanismo fuera del panel","Discordancia: línea reactiva con mecanismo fuera del panel"),IF(OR(O58="GES",O58="Otra carbapenemasa fuera del panel"),IF(AJ58="Ninguna","Esperado: familia fuera del panel","Discordancia: línea reactiva con familia fuera del panel"),IF(AJ58="Ninguna","Discordancia: sin línea con mecanismo del panel documentado",IF(ISNUMBER(SEARCH(O58,AJ58)),"Concordante con la familia documentada","Discordancia: familia distinta a la documentada")))))))</f>
        <v/>
      </c>
      <c r="AL58" s="14"/>
      <c r="AM58" s="14"/>
    </row>
    <row r="59" customFormat="false" ht="15" hidden="false" customHeight="false" outlineLevel="0" collapsed="false">
      <c r="A59" s="14"/>
      <c r="B59" s="14"/>
      <c r="C59" s="14"/>
      <c r="D59" s="14"/>
      <c r="E59" s="14"/>
      <c r="F59" s="1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 s="14"/>
      <c r="T59" s="16"/>
      <c r="U59" s="16"/>
      <c r="V59" s="17" t="str">
        <f aca="false">IF(OR(T59="",U59=""),"",ROUND(MOD(U59-T59,1)*1440,0))</f>
        <v/>
      </c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7" t="str">
        <f aca="false">IF(COUNTA(W59:AA59)&lt;5,"",IF(AND(W59=AB59,X59=AC59,Y59=AD59,Z59=AE59,AA59=AF59),"Coinciden","DISCORDANCIA entre lectores"))</f>
        <v/>
      </c>
      <c r="AH59" s="14"/>
      <c r="AI59" s="14"/>
      <c r="AJ59" s="17" t="str">
        <f aca="false">IF(COUNTA(W59:AA59)&lt;5,"",IF(TRIM(IF(OR(W59="Reactivo",W59="Débil"),"NDM ","")&amp;IF(OR(X59="Reactivo",X59="Débil"),"KPC ","")&amp;IF(OR(Y59="Reactivo",Y59="Débil"),"OXA-48 ","")&amp;IF(OR(Z59="Reactivo",Z59="Débil"),"IMP ","")&amp;IF(OR(AA59="Reactivo",AA59="Débil"),"VIM ",""))="","Ninguna",TRIM(IF(OR(W59="Reactivo",W59="Débil"),"NDM ","")&amp;IF(OR(X59="Reactivo",X59="Débil"),"KPC ","")&amp;IF(OR(Y59="Reactivo",Y59="Débil"),"OXA-48 ","")&amp;IF(OR(Z59="Reactivo",Z59="Débil"),"IMP ","")&amp;IF(OR(AA59="Reactivo",AA59="Débil"),"VIM ",""))))</f>
        <v/>
      </c>
      <c r="AK59" s="17" t="str">
        <f aca="false">IF(OR(AJ59="",O59=""),"",IF(AH59&lt;&gt;"Válido","No evaluable",IF(O59="Sin carbapenemasa (control operativo)",IF(AJ59="Ninguna","Concordante: control sin línea","Discordancia: línea reactiva en control sin carbapenemasa"),IF(O59="Resistente por mecanismo no cubierto",IF(AJ59="Ninguna","Acierto: sin línea, mecanismo fuera del panel","Discordancia: línea reactiva con mecanismo fuera del panel"),IF(OR(O59="GES",O59="Otra carbapenemasa fuera del panel"),IF(AJ59="Ninguna","Esperado: familia fuera del panel","Discordancia: línea reactiva con familia fuera del panel"),IF(AJ59="Ninguna","Discordancia: sin línea con mecanismo del panel documentado",IF(ISNUMBER(SEARCH(O59,AJ59)),"Concordante con la familia documentada","Discordancia: familia distinta a la documentada")))))))</f>
        <v/>
      </c>
      <c r="AL59" s="14"/>
      <c r="AM59" s="14"/>
    </row>
    <row r="60" customFormat="false" ht="15" hidden="false" customHeight="false" outlineLevel="0" collapsed="false">
      <c r="A60" s="14"/>
      <c r="B60" s="14"/>
      <c r="C60" s="14"/>
      <c r="D60" s="14"/>
      <c r="E60" s="14"/>
      <c r="F60" s="1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 s="14"/>
      <c r="T60" s="16"/>
      <c r="U60" s="16"/>
      <c r="V60" s="17" t="str">
        <f aca="false">IF(OR(T60="",U60=""),"",ROUND(MOD(U60-T60,1)*1440,0))</f>
        <v/>
      </c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7" t="str">
        <f aca="false">IF(COUNTA(W60:AA60)&lt;5,"",IF(AND(W60=AB60,X60=AC60,Y60=AD60,Z60=AE60,AA60=AF60),"Coinciden","DISCORDANCIA entre lectores"))</f>
        <v/>
      </c>
      <c r="AH60" s="14"/>
      <c r="AI60" s="14"/>
      <c r="AJ60" s="17" t="str">
        <f aca="false">IF(COUNTA(W60:AA60)&lt;5,"",IF(TRIM(IF(OR(W60="Reactivo",W60="Débil"),"NDM ","")&amp;IF(OR(X60="Reactivo",X60="Débil"),"KPC ","")&amp;IF(OR(Y60="Reactivo",Y60="Débil"),"OXA-48 ","")&amp;IF(OR(Z60="Reactivo",Z60="Débil"),"IMP ","")&amp;IF(OR(AA60="Reactivo",AA60="Débil"),"VIM ",""))="","Ninguna",TRIM(IF(OR(W60="Reactivo",W60="Débil"),"NDM ","")&amp;IF(OR(X60="Reactivo",X60="Débil"),"KPC ","")&amp;IF(OR(Y60="Reactivo",Y60="Débil"),"OXA-48 ","")&amp;IF(OR(Z60="Reactivo",Z60="Débil"),"IMP ","")&amp;IF(OR(AA60="Reactivo",AA60="Débil"),"VIM ",""))))</f>
        <v/>
      </c>
      <c r="AK60" s="17" t="str">
        <f aca="false">IF(OR(AJ60="",O60=""),"",IF(AH60&lt;&gt;"Válido","No evaluable",IF(O60="Sin carbapenemasa (control operativo)",IF(AJ60="Ninguna","Concordante: control sin línea","Discordancia: línea reactiva en control sin carbapenemasa"),IF(O60="Resistente por mecanismo no cubierto",IF(AJ60="Ninguna","Acierto: sin línea, mecanismo fuera del panel","Discordancia: línea reactiva con mecanismo fuera del panel"),IF(OR(O60="GES",O60="Otra carbapenemasa fuera del panel"),IF(AJ60="Ninguna","Esperado: familia fuera del panel","Discordancia: línea reactiva con familia fuera del panel"),IF(AJ60="Ninguna","Discordancia: sin línea con mecanismo del panel documentado",IF(ISNUMBER(SEARCH(O60,AJ60)),"Concordante con la familia documentada","Discordancia: familia distinta a la documentada")))))))</f>
        <v/>
      </c>
      <c r="AL60" s="14"/>
      <c r="AM60" s="14"/>
    </row>
    <row r="61" customFormat="false" ht="15" hidden="false" customHeight="false" outlineLevel="0" collapsed="false">
      <c r="A61" s="14"/>
      <c r="B61" s="14"/>
      <c r="C61" s="14"/>
      <c r="D61" s="14"/>
      <c r="E61" s="14"/>
      <c r="F61" s="15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 s="14"/>
      <c r="T61" s="16"/>
      <c r="U61" s="16"/>
      <c r="V61" s="17" t="str">
        <f aca="false">IF(OR(T61="",U61=""),"",ROUND(MOD(U61-T61,1)*1440,0))</f>
        <v/>
      </c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7" t="str">
        <f aca="false">IF(COUNTA(W61:AA61)&lt;5,"",IF(AND(W61=AB61,X61=AC61,Y61=AD61,Z61=AE61,AA61=AF61),"Coinciden","DISCORDANCIA entre lectores"))</f>
        <v/>
      </c>
      <c r="AH61" s="14"/>
      <c r="AI61" s="14"/>
      <c r="AJ61" s="17" t="str">
        <f aca="false">IF(COUNTA(W61:AA61)&lt;5,"",IF(TRIM(IF(OR(W61="Reactivo",W61="Débil"),"NDM ","")&amp;IF(OR(X61="Reactivo",X61="Débil"),"KPC ","")&amp;IF(OR(Y61="Reactivo",Y61="Débil"),"OXA-48 ","")&amp;IF(OR(Z61="Reactivo",Z61="Débil"),"IMP ","")&amp;IF(OR(AA61="Reactivo",AA61="Débil"),"VIM ",""))="","Ninguna",TRIM(IF(OR(W61="Reactivo",W61="Débil"),"NDM ","")&amp;IF(OR(X61="Reactivo",X61="Débil"),"KPC ","")&amp;IF(OR(Y61="Reactivo",Y61="Débil"),"OXA-48 ","")&amp;IF(OR(Z61="Reactivo",Z61="Débil"),"IMP ","")&amp;IF(OR(AA61="Reactivo",AA61="Débil"),"VIM ",""))))</f>
        <v/>
      </c>
      <c r="AK61" s="17" t="str">
        <f aca="false">IF(OR(AJ61="",O61=""),"",IF(AH61&lt;&gt;"Válido","No evaluable",IF(O61="Sin carbapenemasa (control operativo)",IF(AJ61="Ninguna","Concordante: control sin línea","Discordancia: línea reactiva en control sin carbapenemasa"),IF(O61="Resistente por mecanismo no cubierto",IF(AJ61="Ninguna","Acierto: sin línea, mecanismo fuera del panel","Discordancia: línea reactiva con mecanismo fuera del panel"),IF(OR(O61="GES",O61="Otra carbapenemasa fuera del panel"),IF(AJ61="Ninguna","Esperado: familia fuera del panel","Discordancia: línea reactiva con familia fuera del panel"),IF(AJ61="Ninguna","Discordancia: sin línea con mecanismo del panel documentado",IF(ISNUMBER(SEARCH(O61,AJ61)),"Concordante con la familia documentada","Discordancia: familia distinta a la documentada")))))))</f>
        <v/>
      </c>
      <c r="AL61" s="14"/>
      <c r="AM61" s="14"/>
    </row>
    <row r="62" customFormat="false" ht="15" hidden="false" customHeight="false" outlineLevel="0" collapsed="false">
      <c r="A62" s="14"/>
      <c r="B62" s="14"/>
      <c r="C62" s="14"/>
      <c r="D62" s="14"/>
      <c r="E62" s="14"/>
      <c r="F62" s="15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 s="14"/>
      <c r="T62" s="16"/>
      <c r="U62" s="16"/>
      <c r="V62" s="17" t="str">
        <f aca="false">IF(OR(T62="",U62=""),"",ROUND(MOD(U62-T62,1)*1440,0))</f>
        <v/>
      </c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7" t="str">
        <f aca="false">IF(COUNTA(W62:AA62)&lt;5,"",IF(AND(W62=AB62,X62=AC62,Y62=AD62,Z62=AE62,AA62=AF62),"Coinciden","DISCORDANCIA entre lectores"))</f>
        <v/>
      </c>
      <c r="AH62" s="14"/>
      <c r="AI62" s="14"/>
      <c r="AJ62" s="17" t="str">
        <f aca="false">IF(COUNTA(W62:AA62)&lt;5,"",IF(TRIM(IF(OR(W62="Reactivo",W62="Débil"),"NDM ","")&amp;IF(OR(X62="Reactivo",X62="Débil"),"KPC ","")&amp;IF(OR(Y62="Reactivo",Y62="Débil"),"OXA-48 ","")&amp;IF(OR(Z62="Reactivo",Z62="Débil"),"IMP ","")&amp;IF(OR(AA62="Reactivo",AA62="Débil"),"VIM ",""))="","Ninguna",TRIM(IF(OR(W62="Reactivo",W62="Débil"),"NDM ","")&amp;IF(OR(X62="Reactivo",X62="Débil"),"KPC ","")&amp;IF(OR(Y62="Reactivo",Y62="Débil"),"OXA-48 ","")&amp;IF(OR(Z62="Reactivo",Z62="Débil"),"IMP ","")&amp;IF(OR(AA62="Reactivo",AA62="Débil"),"VIM ",""))))</f>
        <v/>
      </c>
      <c r="AK62" s="17" t="str">
        <f aca="false">IF(OR(AJ62="",O62=""),"",IF(AH62&lt;&gt;"Válido","No evaluable",IF(O62="Sin carbapenemasa (control operativo)",IF(AJ62="Ninguna","Concordante: control sin línea","Discordancia: línea reactiva en control sin carbapenemasa"),IF(O62="Resistente por mecanismo no cubierto",IF(AJ62="Ninguna","Acierto: sin línea, mecanismo fuera del panel","Discordancia: línea reactiva con mecanismo fuera del panel"),IF(OR(O62="GES",O62="Otra carbapenemasa fuera del panel"),IF(AJ62="Ninguna","Esperado: familia fuera del panel","Discordancia: línea reactiva con familia fuera del panel"),IF(AJ62="Ninguna","Discordancia: sin línea con mecanismo del panel documentado",IF(ISNUMBER(SEARCH(O62,AJ62)),"Concordante con la familia documentada","Discordancia: familia distinta a la documentada")))))))</f>
        <v/>
      </c>
      <c r="AL62" s="14"/>
      <c r="AM62" s="14"/>
    </row>
    <row r="63" customFormat="false" ht="15" hidden="false" customHeight="false" outlineLevel="0" collapsed="false">
      <c r="A63" s="14"/>
      <c r="B63" s="14"/>
      <c r="C63" s="14"/>
      <c r="D63" s="14"/>
      <c r="E63" s="14"/>
      <c r="F63" s="15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 s="14"/>
      <c r="T63" s="16"/>
      <c r="U63" s="16"/>
      <c r="V63" s="17" t="str">
        <f aca="false">IF(OR(T63="",U63=""),"",ROUND(MOD(U63-T63,1)*1440,0))</f>
        <v/>
      </c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7" t="str">
        <f aca="false">IF(COUNTA(W63:AA63)&lt;5,"",IF(AND(W63=AB63,X63=AC63,Y63=AD63,Z63=AE63,AA63=AF63),"Coinciden","DISCORDANCIA entre lectores"))</f>
        <v/>
      </c>
      <c r="AH63" s="14"/>
      <c r="AI63" s="14"/>
      <c r="AJ63" s="17" t="str">
        <f aca="false">IF(COUNTA(W63:AA63)&lt;5,"",IF(TRIM(IF(OR(W63="Reactivo",W63="Débil"),"NDM ","")&amp;IF(OR(X63="Reactivo",X63="Débil"),"KPC ","")&amp;IF(OR(Y63="Reactivo",Y63="Débil"),"OXA-48 ","")&amp;IF(OR(Z63="Reactivo",Z63="Débil"),"IMP ","")&amp;IF(OR(AA63="Reactivo",AA63="Débil"),"VIM ",""))="","Ninguna",TRIM(IF(OR(W63="Reactivo",W63="Débil"),"NDM ","")&amp;IF(OR(X63="Reactivo",X63="Débil"),"KPC ","")&amp;IF(OR(Y63="Reactivo",Y63="Débil"),"OXA-48 ","")&amp;IF(OR(Z63="Reactivo",Z63="Débil"),"IMP ","")&amp;IF(OR(AA63="Reactivo",AA63="Débil"),"VIM ",""))))</f>
        <v/>
      </c>
      <c r="AK63" s="17" t="str">
        <f aca="false">IF(OR(AJ63="",O63=""),"",IF(AH63&lt;&gt;"Válido","No evaluable",IF(O63="Sin carbapenemasa (control operativo)",IF(AJ63="Ninguna","Concordante: control sin línea","Discordancia: línea reactiva en control sin carbapenemasa"),IF(O63="Resistente por mecanismo no cubierto",IF(AJ63="Ninguna","Acierto: sin línea, mecanismo fuera del panel","Discordancia: línea reactiva con mecanismo fuera del panel"),IF(OR(O63="GES",O63="Otra carbapenemasa fuera del panel"),IF(AJ63="Ninguna","Esperado: familia fuera del panel","Discordancia: línea reactiva con familia fuera del panel"),IF(AJ63="Ninguna","Discordancia: sin línea con mecanismo del panel documentado",IF(ISNUMBER(SEARCH(O63,AJ63)),"Concordante con la familia documentada","Discordancia: familia distinta a la documentada")))))))</f>
        <v/>
      </c>
      <c r="AL63" s="14"/>
      <c r="AM63" s="14"/>
    </row>
    <row r="64" customFormat="false" ht="15" hidden="false" customHeight="false" outlineLevel="0" collapsed="false">
      <c r="A64" s="14"/>
      <c r="B64" s="14"/>
      <c r="C64" s="14"/>
      <c r="D64" s="14"/>
      <c r="E64" s="14"/>
      <c r="F64" s="15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 s="14"/>
      <c r="T64" s="16"/>
      <c r="U64" s="16"/>
      <c r="V64" s="17" t="str">
        <f aca="false">IF(OR(T64="",U64=""),"",ROUND(MOD(U64-T64,1)*1440,0))</f>
        <v/>
      </c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7" t="str">
        <f aca="false">IF(COUNTA(W64:AA64)&lt;5,"",IF(AND(W64=AB64,X64=AC64,Y64=AD64,Z64=AE64,AA64=AF64),"Coinciden","DISCORDANCIA entre lectores"))</f>
        <v/>
      </c>
      <c r="AH64" s="14"/>
      <c r="AI64" s="14"/>
      <c r="AJ64" s="17" t="str">
        <f aca="false">IF(COUNTA(W64:AA64)&lt;5,"",IF(TRIM(IF(OR(W64="Reactivo",W64="Débil"),"NDM ","")&amp;IF(OR(X64="Reactivo",X64="Débil"),"KPC ","")&amp;IF(OR(Y64="Reactivo",Y64="Débil"),"OXA-48 ","")&amp;IF(OR(Z64="Reactivo",Z64="Débil"),"IMP ","")&amp;IF(OR(AA64="Reactivo",AA64="Débil"),"VIM ",""))="","Ninguna",TRIM(IF(OR(W64="Reactivo",W64="Débil"),"NDM ","")&amp;IF(OR(X64="Reactivo",X64="Débil"),"KPC ","")&amp;IF(OR(Y64="Reactivo",Y64="Débil"),"OXA-48 ","")&amp;IF(OR(Z64="Reactivo",Z64="Débil"),"IMP ","")&amp;IF(OR(AA64="Reactivo",AA64="Débil"),"VIM ",""))))</f>
        <v/>
      </c>
      <c r="AK64" s="17" t="str">
        <f aca="false">IF(OR(AJ64="",O64=""),"",IF(AH64&lt;&gt;"Válido","No evaluable",IF(O64="Sin carbapenemasa (control operativo)",IF(AJ64="Ninguna","Concordante: control sin línea","Discordancia: línea reactiva en control sin carbapenemasa"),IF(O64="Resistente por mecanismo no cubierto",IF(AJ64="Ninguna","Acierto: sin línea, mecanismo fuera del panel","Discordancia: línea reactiva con mecanismo fuera del panel"),IF(OR(O64="GES",O64="Otra carbapenemasa fuera del panel"),IF(AJ64="Ninguna","Esperado: familia fuera del panel","Discordancia: línea reactiva con familia fuera del panel"),IF(AJ64="Ninguna","Discordancia: sin línea con mecanismo del panel documentado",IF(ISNUMBER(SEARCH(O64,AJ64)),"Concordante con la familia documentada","Discordancia: familia distinta a la documentada")))))))</f>
        <v/>
      </c>
      <c r="AL64" s="14"/>
      <c r="AM64" s="14"/>
    </row>
    <row r="65" customFormat="false" ht="15" hidden="false" customHeight="false" outlineLevel="0" collapsed="false">
      <c r="A65" s="14"/>
      <c r="B65" s="14"/>
      <c r="C65" s="14"/>
      <c r="D65" s="14"/>
      <c r="E65" s="14"/>
      <c r="F65" s="15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 s="14"/>
      <c r="T65" s="16"/>
      <c r="U65" s="16"/>
      <c r="V65" s="17" t="str">
        <f aca="false">IF(OR(T65="",U65=""),"",ROUND(MOD(U65-T65,1)*1440,0))</f>
        <v/>
      </c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7" t="str">
        <f aca="false">IF(COUNTA(W65:AA65)&lt;5,"",IF(AND(W65=AB65,X65=AC65,Y65=AD65,Z65=AE65,AA65=AF65),"Coinciden","DISCORDANCIA entre lectores"))</f>
        <v/>
      </c>
      <c r="AH65" s="14"/>
      <c r="AI65" s="14"/>
      <c r="AJ65" s="17" t="str">
        <f aca="false">IF(COUNTA(W65:AA65)&lt;5,"",IF(TRIM(IF(OR(W65="Reactivo",W65="Débil"),"NDM ","")&amp;IF(OR(X65="Reactivo",X65="Débil"),"KPC ","")&amp;IF(OR(Y65="Reactivo",Y65="Débil"),"OXA-48 ","")&amp;IF(OR(Z65="Reactivo",Z65="Débil"),"IMP ","")&amp;IF(OR(AA65="Reactivo",AA65="Débil"),"VIM ",""))="","Ninguna",TRIM(IF(OR(W65="Reactivo",W65="Débil"),"NDM ","")&amp;IF(OR(X65="Reactivo",X65="Débil"),"KPC ","")&amp;IF(OR(Y65="Reactivo",Y65="Débil"),"OXA-48 ","")&amp;IF(OR(Z65="Reactivo",Z65="Débil"),"IMP ","")&amp;IF(OR(AA65="Reactivo",AA65="Débil"),"VIM ",""))))</f>
        <v/>
      </c>
      <c r="AK65" s="17" t="str">
        <f aca="false">IF(OR(AJ65="",O65=""),"",IF(AH65&lt;&gt;"Válido","No evaluable",IF(O65="Sin carbapenemasa (control operativo)",IF(AJ65="Ninguna","Concordante: control sin línea","Discordancia: línea reactiva en control sin carbapenemasa"),IF(O65="Resistente por mecanismo no cubierto",IF(AJ65="Ninguna","Acierto: sin línea, mecanismo fuera del panel","Discordancia: línea reactiva con mecanismo fuera del panel"),IF(OR(O65="GES",O65="Otra carbapenemasa fuera del panel"),IF(AJ65="Ninguna","Esperado: familia fuera del panel","Discordancia: línea reactiva con familia fuera del panel"),IF(AJ65="Ninguna","Discordancia: sin línea con mecanismo del panel documentado",IF(ISNUMBER(SEARCH(O65,AJ65)),"Concordante con la familia documentada","Discordancia: familia distinta a la documentada")))))))</f>
        <v/>
      </c>
      <c r="AL65" s="14"/>
      <c r="AM65" s="14"/>
    </row>
    <row r="66" customFormat="false" ht="15" hidden="false" customHeight="false" outlineLevel="0" collapsed="false">
      <c r="A66" s="14"/>
      <c r="B66" s="14"/>
      <c r="C66" s="14"/>
      <c r="D66" s="14"/>
      <c r="E66" s="14"/>
      <c r="F66" s="15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 s="14"/>
      <c r="T66" s="16"/>
      <c r="U66" s="16"/>
      <c r="V66" s="17" t="str">
        <f aca="false">IF(OR(T66="",U66=""),"",ROUND(MOD(U66-T66,1)*1440,0))</f>
        <v/>
      </c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7" t="str">
        <f aca="false">IF(COUNTA(W66:AA66)&lt;5,"",IF(AND(W66=AB66,X66=AC66,Y66=AD66,Z66=AE66,AA66=AF66),"Coinciden","DISCORDANCIA entre lectores"))</f>
        <v/>
      </c>
      <c r="AH66" s="14"/>
      <c r="AI66" s="14"/>
      <c r="AJ66" s="17" t="str">
        <f aca="false">IF(COUNTA(W66:AA66)&lt;5,"",IF(TRIM(IF(OR(W66="Reactivo",W66="Débil"),"NDM ","")&amp;IF(OR(X66="Reactivo",X66="Débil"),"KPC ","")&amp;IF(OR(Y66="Reactivo",Y66="Débil"),"OXA-48 ","")&amp;IF(OR(Z66="Reactivo",Z66="Débil"),"IMP ","")&amp;IF(OR(AA66="Reactivo",AA66="Débil"),"VIM ",""))="","Ninguna",TRIM(IF(OR(W66="Reactivo",W66="Débil"),"NDM ","")&amp;IF(OR(X66="Reactivo",X66="Débil"),"KPC ","")&amp;IF(OR(Y66="Reactivo",Y66="Débil"),"OXA-48 ","")&amp;IF(OR(Z66="Reactivo",Z66="Débil"),"IMP ","")&amp;IF(OR(AA66="Reactivo",AA66="Débil"),"VIM ",""))))</f>
        <v/>
      </c>
      <c r="AK66" s="17" t="str">
        <f aca="false">IF(OR(AJ66="",O66=""),"",IF(AH66&lt;&gt;"Válido","No evaluable",IF(O66="Sin carbapenemasa (control operativo)",IF(AJ66="Ninguna","Concordante: control sin línea","Discordancia: línea reactiva en control sin carbapenemasa"),IF(O66="Resistente por mecanismo no cubierto",IF(AJ66="Ninguna","Acierto: sin línea, mecanismo fuera del panel","Discordancia: línea reactiva con mecanismo fuera del panel"),IF(OR(O66="GES",O66="Otra carbapenemasa fuera del panel"),IF(AJ66="Ninguna","Esperado: familia fuera del panel","Discordancia: línea reactiva con familia fuera del panel"),IF(AJ66="Ninguna","Discordancia: sin línea con mecanismo del panel documentado",IF(ISNUMBER(SEARCH(O66,AJ66)),"Concordante con la familia documentada","Discordancia: familia distinta a la documentada")))))))</f>
        <v/>
      </c>
      <c r="AL66" s="14"/>
      <c r="AM66" s="14"/>
    </row>
    <row r="67" customFormat="false" ht="15" hidden="false" customHeight="false" outlineLevel="0" collapsed="false">
      <c r="A67" s="14"/>
      <c r="B67" s="14"/>
      <c r="C67" s="14"/>
      <c r="D67" s="14"/>
      <c r="E67" s="14"/>
      <c r="F67" s="15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 s="14"/>
      <c r="T67" s="16"/>
      <c r="U67" s="16"/>
      <c r="V67" s="17" t="str">
        <f aca="false">IF(OR(T67="",U67=""),"",ROUND(MOD(U67-T67,1)*1440,0))</f>
        <v/>
      </c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7" t="str">
        <f aca="false">IF(COUNTA(W67:AA67)&lt;5,"",IF(AND(W67=AB67,X67=AC67,Y67=AD67,Z67=AE67,AA67=AF67),"Coinciden","DISCORDANCIA entre lectores"))</f>
        <v/>
      </c>
      <c r="AH67" s="14"/>
      <c r="AI67" s="14"/>
      <c r="AJ67" s="17" t="str">
        <f aca="false">IF(COUNTA(W67:AA67)&lt;5,"",IF(TRIM(IF(OR(W67="Reactivo",W67="Débil"),"NDM ","")&amp;IF(OR(X67="Reactivo",X67="Débil"),"KPC ","")&amp;IF(OR(Y67="Reactivo",Y67="Débil"),"OXA-48 ","")&amp;IF(OR(Z67="Reactivo",Z67="Débil"),"IMP ","")&amp;IF(OR(AA67="Reactivo",AA67="Débil"),"VIM ",""))="","Ninguna",TRIM(IF(OR(W67="Reactivo",W67="Débil"),"NDM ","")&amp;IF(OR(X67="Reactivo",X67="Débil"),"KPC ","")&amp;IF(OR(Y67="Reactivo",Y67="Débil"),"OXA-48 ","")&amp;IF(OR(Z67="Reactivo",Z67="Débil"),"IMP ","")&amp;IF(OR(AA67="Reactivo",AA67="Débil"),"VIM ",""))))</f>
        <v/>
      </c>
      <c r="AK67" s="17" t="str">
        <f aca="false">IF(OR(AJ67="",O67=""),"",IF(AH67&lt;&gt;"Válido","No evaluable",IF(O67="Sin carbapenemasa (control operativo)",IF(AJ67="Ninguna","Concordante: control sin línea","Discordancia: línea reactiva en control sin carbapenemasa"),IF(O67="Resistente por mecanismo no cubierto",IF(AJ67="Ninguna","Acierto: sin línea, mecanismo fuera del panel","Discordancia: línea reactiva con mecanismo fuera del panel"),IF(OR(O67="GES",O67="Otra carbapenemasa fuera del panel"),IF(AJ67="Ninguna","Esperado: familia fuera del panel","Discordancia: línea reactiva con familia fuera del panel"),IF(AJ67="Ninguna","Discordancia: sin línea con mecanismo del panel documentado",IF(ISNUMBER(SEARCH(O67,AJ67)),"Concordante con la familia documentada","Discordancia: familia distinta a la documentada")))))))</f>
        <v/>
      </c>
      <c r="AL67" s="14"/>
      <c r="AM67" s="14"/>
    </row>
    <row r="68" customFormat="false" ht="15" hidden="false" customHeight="false" outlineLevel="0" collapsed="false">
      <c r="A68" s="14"/>
      <c r="B68" s="14"/>
      <c r="C68" s="14"/>
      <c r="D68" s="14"/>
      <c r="E68" s="14"/>
      <c r="F68" s="15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 s="14"/>
      <c r="T68" s="16"/>
      <c r="U68" s="16"/>
      <c r="V68" s="17" t="str">
        <f aca="false">IF(OR(T68="",U68=""),"",ROUND(MOD(U68-T68,1)*1440,0))</f>
        <v/>
      </c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7" t="str">
        <f aca="false">IF(COUNTA(W68:AA68)&lt;5,"",IF(AND(W68=AB68,X68=AC68,Y68=AD68,Z68=AE68,AA68=AF68),"Coinciden","DISCORDANCIA entre lectores"))</f>
        <v/>
      </c>
      <c r="AH68" s="14"/>
      <c r="AI68" s="14"/>
      <c r="AJ68" s="17" t="str">
        <f aca="false">IF(COUNTA(W68:AA68)&lt;5,"",IF(TRIM(IF(OR(W68="Reactivo",W68="Débil"),"NDM ","")&amp;IF(OR(X68="Reactivo",X68="Débil"),"KPC ","")&amp;IF(OR(Y68="Reactivo",Y68="Débil"),"OXA-48 ","")&amp;IF(OR(Z68="Reactivo",Z68="Débil"),"IMP ","")&amp;IF(OR(AA68="Reactivo",AA68="Débil"),"VIM ",""))="","Ninguna",TRIM(IF(OR(W68="Reactivo",W68="Débil"),"NDM ","")&amp;IF(OR(X68="Reactivo",X68="Débil"),"KPC ","")&amp;IF(OR(Y68="Reactivo",Y68="Débil"),"OXA-48 ","")&amp;IF(OR(Z68="Reactivo",Z68="Débil"),"IMP ","")&amp;IF(OR(AA68="Reactivo",AA68="Débil"),"VIM ",""))))</f>
        <v/>
      </c>
      <c r="AK68" s="17" t="str">
        <f aca="false">IF(OR(AJ68="",O68=""),"",IF(AH68&lt;&gt;"Válido","No evaluable",IF(O68="Sin carbapenemasa (control operativo)",IF(AJ68="Ninguna","Concordante: control sin línea","Discordancia: línea reactiva en control sin carbapenemasa"),IF(O68="Resistente por mecanismo no cubierto",IF(AJ68="Ninguna","Acierto: sin línea, mecanismo fuera del panel","Discordancia: línea reactiva con mecanismo fuera del panel"),IF(OR(O68="GES",O68="Otra carbapenemasa fuera del panel"),IF(AJ68="Ninguna","Esperado: familia fuera del panel","Discordancia: línea reactiva con familia fuera del panel"),IF(AJ68="Ninguna","Discordancia: sin línea con mecanismo del panel documentado",IF(ISNUMBER(SEARCH(O68,AJ68)),"Concordante con la familia documentada","Discordancia: familia distinta a la documentada")))))))</f>
        <v/>
      </c>
      <c r="AL68" s="14"/>
      <c r="AM68" s="14"/>
    </row>
    <row r="69" customFormat="false" ht="15" hidden="false" customHeight="false" outlineLevel="0" collapsed="false">
      <c r="A69" s="14"/>
      <c r="B69" s="14"/>
      <c r="C69" s="14"/>
      <c r="D69" s="14"/>
      <c r="E69" s="14"/>
      <c r="F69" s="15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 s="14"/>
      <c r="T69" s="16"/>
      <c r="U69" s="16"/>
      <c r="V69" s="17" t="str">
        <f aca="false">IF(OR(T69="",U69=""),"",ROUND(MOD(U69-T69,1)*1440,0))</f>
        <v/>
      </c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7" t="str">
        <f aca="false">IF(COUNTA(W69:AA69)&lt;5,"",IF(AND(W69=AB69,X69=AC69,Y69=AD69,Z69=AE69,AA69=AF69),"Coinciden","DISCORDANCIA entre lectores"))</f>
        <v/>
      </c>
      <c r="AH69" s="14"/>
      <c r="AI69" s="14"/>
      <c r="AJ69" s="17" t="str">
        <f aca="false">IF(COUNTA(W69:AA69)&lt;5,"",IF(TRIM(IF(OR(W69="Reactivo",W69="Débil"),"NDM ","")&amp;IF(OR(X69="Reactivo",X69="Débil"),"KPC ","")&amp;IF(OR(Y69="Reactivo",Y69="Débil"),"OXA-48 ","")&amp;IF(OR(Z69="Reactivo",Z69="Débil"),"IMP ","")&amp;IF(OR(AA69="Reactivo",AA69="Débil"),"VIM ",""))="","Ninguna",TRIM(IF(OR(W69="Reactivo",W69="Débil"),"NDM ","")&amp;IF(OR(X69="Reactivo",X69="Débil"),"KPC ","")&amp;IF(OR(Y69="Reactivo",Y69="Débil"),"OXA-48 ","")&amp;IF(OR(Z69="Reactivo",Z69="Débil"),"IMP ","")&amp;IF(OR(AA69="Reactivo",AA69="Débil"),"VIM ",""))))</f>
        <v/>
      </c>
      <c r="AK69" s="17" t="str">
        <f aca="false">IF(OR(AJ69="",O69=""),"",IF(AH69&lt;&gt;"Válido","No evaluable",IF(O69="Sin carbapenemasa (control operativo)",IF(AJ69="Ninguna","Concordante: control sin línea","Discordancia: línea reactiva en control sin carbapenemasa"),IF(O69="Resistente por mecanismo no cubierto",IF(AJ69="Ninguna","Acierto: sin línea, mecanismo fuera del panel","Discordancia: línea reactiva con mecanismo fuera del panel"),IF(OR(O69="GES",O69="Otra carbapenemasa fuera del panel"),IF(AJ69="Ninguna","Esperado: familia fuera del panel","Discordancia: línea reactiva con familia fuera del panel"),IF(AJ69="Ninguna","Discordancia: sin línea con mecanismo del panel documentado",IF(ISNUMBER(SEARCH(O69,AJ69)),"Concordante con la familia documentada","Discordancia: familia distinta a la documentada")))))))</f>
        <v/>
      </c>
      <c r="AL69" s="14"/>
      <c r="AM69" s="14"/>
    </row>
    <row r="70" customFormat="false" ht="15" hidden="false" customHeight="false" outlineLevel="0" collapsed="false">
      <c r="A70" s="14"/>
      <c r="B70" s="14"/>
      <c r="C70" s="14"/>
      <c r="D70" s="14"/>
      <c r="E70" s="14"/>
      <c r="F70" s="15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 s="14"/>
      <c r="T70" s="16"/>
      <c r="U70" s="16"/>
      <c r="V70" s="17" t="str">
        <f aca="false">IF(OR(T70="",U70=""),"",ROUND(MOD(U70-T70,1)*1440,0))</f>
        <v/>
      </c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7" t="str">
        <f aca="false">IF(COUNTA(W70:AA70)&lt;5,"",IF(AND(W70=AB70,X70=AC70,Y70=AD70,Z70=AE70,AA70=AF70),"Coinciden","DISCORDANCIA entre lectores"))</f>
        <v/>
      </c>
      <c r="AH70" s="14"/>
      <c r="AI70" s="14"/>
      <c r="AJ70" s="17" t="str">
        <f aca="false">IF(COUNTA(W70:AA70)&lt;5,"",IF(TRIM(IF(OR(W70="Reactivo",W70="Débil"),"NDM ","")&amp;IF(OR(X70="Reactivo",X70="Débil"),"KPC ","")&amp;IF(OR(Y70="Reactivo",Y70="Débil"),"OXA-48 ","")&amp;IF(OR(Z70="Reactivo",Z70="Débil"),"IMP ","")&amp;IF(OR(AA70="Reactivo",AA70="Débil"),"VIM ",""))="","Ninguna",TRIM(IF(OR(W70="Reactivo",W70="Débil"),"NDM ","")&amp;IF(OR(X70="Reactivo",X70="Débil"),"KPC ","")&amp;IF(OR(Y70="Reactivo",Y70="Débil"),"OXA-48 ","")&amp;IF(OR(Z70="Reactivo",Z70="Débil"),"IMP ","")&amp;IF(OR(AA70="Reactivo",AA70="Débil"),"VIM ",""))))</f>
        <v/>
      </c>
      <c r="AK70" s="17" t="str">
        <f aca="false">IF(OR(AJ70="",O70=""),"",IF(AH70&lt;&gt;"Válido","No evaluable",IF(O70="Sin carbapenemasa (control operativo)",IF(AJ70="Ninguna","Concordante: control sin línea","Discordancia: línea reactiva en control sin carbapenemasa"),IF(O70="Resistente por mecanismo no cubierto",IF(AJ70="Ninguna","Acierto: sin línea, mecanismo fuera del panel","Discordancia: línea reactiva con mecanismo fuera del panel"),IF(OR(O70="GES",O70="Otra carbapenemasa fuera del panel"),IF(AJ70="Ninguna","Esperado: familia fuera del panel","Discordancia: línea reactiva con familia fuera del panel"),IF(AJ70="Ninguna","Discordancia: sin línea con mecanismo del panel documentado",IF(ISNUMBER(SEARCH(O70,AJ70)),"Concordante con la familia documentada","Discordancia: familia distinta a la documentada")))))))</f>
        <v/>
      </c>
      <c r="AL70" s="14"/>
      <c r="AM70" s="14"/>
    </row>
    <row r="71" customFormat="false" ht="15" hidden="false" customHeight="false" outlineLevel="0" collapsed="false">
      <c r="A71" s="14"/>
      <c r="B71" s="14"/>
      <c r="C71" s="14"/>
      <c r="D71" s="14"/>
      <c r="E71" s="14"/>
      <c r="F71" s="15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 s="14"/>
      <c r="T71" s="16"/>
      <c r="U71" s="16"/>
      <c r="V71" s="17" t="str">
        <f aca="false">IF(OR(T71="",U71=""),"",ROUND(MOD(U71-T71,1)*1440,0))</f>
        <v/>
      </c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7" t="str">
        <f aca="false">IF(COUNTA(W71:AA71)&lt;5,"",IF(AND(W71=AB71,X71=AC71,Y71=AD71,Z71=AE71,AA71=AF71),"Coinciden","DISCORDANCIA entre lectores"))</f>
        <v/>
      </c>
      <c r="AH71" s="14"/>
      <c r="AI71" s="14"/>
      <c r="AJ71" s="17" t="str">
        <f aca="false">IF(COUNTA(W71:AA71)&lt;5,"",IF(TRIM(IF(OR(W71="Reactivo",W71="Débil"),"NDM ","")&amp;IF(OR(X71="Reactivo",X71="Débil"),"KPC ","")&amp;IF(OR(Y71="Reactivo",Y71="Débil"),"OXA-48 ","")&amp;IF(OR(Z71="Reactivo",Z71="Débil"),"IMP ","")&amp;IF(OR(AA71="Reactivo",AA71="Débil"),"VIM ",""))="","Ninguna",TRIM(IF(OR(W71="Reactivo",W71="Débil"),"NDM ","")&amp;IF(OR(X71="Reactivo",X71="Débil"),"KPC ","")&amp;IF(OR(Y71="Reactivo",Y71="Débil"),"OXA-48 ","")&amp;IF(OR(Z71="Reactivo",Z71="Débil"),"IMP ","")&amp;IF(OR(AA71="Reactivo",AA71="Débil"),"VIM ",""))))</f>
        <v/>
      </c>
      <c r="AK71" s="17" t="str">
        <f aca="false">IF(OR(AJ71="",O71=""),"",IF(AH71&lt;&gt;"Válido","No evaluable",IF(O71="Sin carbapenemasa (control operativo)",IF(AJ71="Ninguna","Concordante: control sin línea","Discordancia: línea reactiva en control sin carbapenemasa"),IF(O71="Resistente por mecanismo no cubierto",IF(AJ71="Ninguna","Acierto: sin línea, mecanismo fuera del panel","Discordancia: línea reactiva con mecanismo fuera del panel"),IF(OR(O71="GES",O71="Otra carbapenemasa fuera del panel"),IF(AJ71="Ninguna","Esperado: familia fuera del panel","Discordancia: línea reactiva con familia fuera del panel"),IF(AJ71="Ninguna","Discordancia: sin línea con mecanismo del panel documentado",IF(ISNUMBER(SEARCH(O71,AJ71)),"Concordante con la familia documentada","Discordancia: familia distinta a la documentada")))))))</f>
        <v/>
      </c>
      <c r="AL71" s="14"/>
      <c r="AM71" s="14"/>
    </row>
    <row r="72" customFormat="false" ht="15" hidden="false" customHeight="false" outlineLevel="0" collapsed="false">
      <c r="A72" s="14"/>
      <c r="B72" s="14"/>
      <c r="C72" s="14"/>
      <c r="D72" s="14"/>
      <c r="E72" s="14"/>
      <c r="F72" s="15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4"/>
      <c r="T72" s="16"/>
      <c r="U72" s="16"/>
      <c r="V72" s="17" t="str">
        <f aca="false">IF(OR(T72="",U72=""),"",ROUND(MOD(U72-T72,1)*1440,0))</f>
        <v/>
      </c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7" t="str">
        <f aca="false">IF(COUNTA(W72:AA72)&lt;5,"",IF(AND(W72=AB72,X72=AC72,Y72=AD72,Z72=AE72,AA72=AF72),"Coinciden","DISCORDANCIA entre lectores"))</f>
        <v/>
      </c>
      <c r="AH72" s="14"/>
      <c r="AI72" s="14"/>
      <c r="AJ72" s="17" t="str">
        <f aca="false">IF(COUNTA(W72:AA72)&lt;5,"",IF(TRIM(IF(OR(W72="Reactivo",W72="Débil"),"NDM ","")&amp;IF(OR(X72="Reactivo",X72="Débil"),"KPC ","")&amp;IF(OR(Y72="Reactivo",Y72="Débil"),"OXA-48 ","")&amp;IF(OR(Z72="Reactivo",Z72="Débil"),"IMP ","")&amp;IF(OR(AA72="Reactivo",AA72="Débil"),"VIM ",""))="","Ninguna",TRIM(IF(OR(W72="Reactivo",W72="Débil"),"NDM ","")&amp;IF(OR(X72="Reactivo",X72="Débil"),"KPC ","")&amp;IF(OR(Y72="Reactivo",Y72="Débil"),"OXA-48 ","")&amp;IF(OR(Z72="Reactivo",Z72="Débil"),"IMP ","")&amp;IF(OR(AA72="Reactivo",AA72="Débil"),"VIM ",""))))</f>
        <v/>
      </c>
      <c r="AK72" s="17" t="str">
        <f aca="false">IF(OR(AJ72="",O72=""),"",IF(AH72&lt;&gt;"Válido","No evaluable",IF(O72="Sin carbapenemasa (control operativo)",IF(AJ72="Ninguna","Concordante: control sin línea","Discordancia: línea reactiva en control sin carbapenemasa"),IF(O72="Resistente por mecanismo no cubierto",IF(AJ72="Ninguna","Acierto: sin línea, mecanismo fuera del panel","Discordancia: línea reactiva con mecanismo fuera del panel"),IF(OR(O72="GES",O72="Otra carbapenemasa fuera del panel"),IF(AJ72="Ninguna","Esperado: familia fuera del panel","Discordancia: línea reactiva con familia fuera del panel"),IF(AJ72="Ninguna","Discordancia: sin línea con mecanismo del panel documentado",IF(ISNUMBER(SEARCH(O72,AJ72)),"Concordante con la familia documentada","Discordancia: familia distinta a la documentada")))))))</f>
        <v/>
      </c>
      <c r="AL72" s="14"/>
      <c r="AM72" s="14"/>
    </row>
    <row r="73" customFormat="false" ht="15" hidden="false" customHeight="false" outlineLevel="0" collapsed="false">
      <c r="A73" s="14"/>
      <c r="B73" s="14"/>
      <c r="C73" s="14"/>
      <c r="D73" s="14"/>
      <c r="E73" s="14"/>
      <c r="F73" s="15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 s="14"/>
      <c r="T73" s="16"/>
      <c r="U73" s="16"/>
      <c r="V73" s="17" t="str">
        <f aca="false">IF(OR(T73="",U73=""),"",ROUND(MOD(U73-T73,1)*1440,0))</f>
        <v/>
      </c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7" t="str">
        <f aca="false">IF(COUNTA(W73:AA73)&lt;5,"",IF(AND(W73=AB73,X73=AC73,Y73=AD73,Z73=AE73,AA73=AF73),"Coinciden","DISCORDANCIA entre lectores"))</f>
        <v/>
      </c>
      <c r="AH73" s="14"/>
      <c r="AI73" s="14"/>
      <c r="AJ73" s="17" t="str">
        <f aca="false">IF(COUNTA(W73:AA73)&lt;5,"",IF(TRIM(IF(OR(W73="Reactivo",W73="Débil"),"NDM ","")&amp;IF(OR(X73="Reactivo",X73="Débil"),"KPC ","")&amp;IF(OR(Y73="Reactivo",Y73="Débil"),"OXA-48 ","")&amp;IF(OR(Z73="Reactivo",Z73="Débil"),"IMP ","")&amp;IF(OR(AA73="Reactivo",AA73="Débil"),"VIM ",""))="","Ninguna",TRIM(IF(OR(W73="Reactivo",W73="Débil"),"NDM ","")&amp;IF(OR(X73="Reactivo",X73="Débil"),"KPC ","")&amp;IF(OR(Y73="Reactivo",Y73="Débil"),"OXA-48 ","")&amp;IF(OR(Z73="Reactivo",Z73="Débil"),"IMP ","")&amp;IF(OR(AA73="Reactivo",AA73="Débil"),"VIM ",""))))</f>
        <v/>
      </c>
      <c r="AK73" s="17" t="str">
        <f aca="false">IF(OR(AJ73="",O73=""),"",IF(AH73&lt;&gt;"Válido","No evaluable",IF(O73="Sin carbapenemasa (control operativo)",IF(AJ73="Ninguna","Concordante: control sin línea","Discordancia: línea reactiva en control sin carbapenemasa"),IF(O73="Resistente por mecanismo no cubierto",IF(AJ73="Ninguna","Acierto: sin línea, mecanismo fuera del panel","Discordancia: línea reactiva con mecanismo fuera del panel"),IF(OR(O73="GES",O73="Otra carbapenemasa fuera del panel"),IF(AJ73="Ninguna","Esperado: familia fuera del panel","Discordancia: línea reactiva con familia fuera del panel"),IF(AJ73="Ninguna","Discordancia: sin línea con mecanismo del panel documentado",IF(ISNUMBER(SEARCH(O73,AJ73)),"Concordante con la familia documentada","Discordancia: familia distinta a la documentada")))))))</f>
        <v/>
      </c>
      <c r="AL73" s="14"/>
      <c r="AM73" s="14"/>
    </row>
    <row r="74" customFormat="false" ht="15" hidden="false" customHeight="false" outlineLevel="0" collapsed="false">
      <c r="A74" s="14"/>
      <c r="B74" s="14"/>
      <c r="C74" s="14"/>
      <c r="D74" s="14"/>
      <c r="E74" s="14"/>
      <c r="F74" s="15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 s="14"/>
      <c r="T74" s="16"/>
      <c r="U74" s="16"/>
      <c r="V74" s="17" t="str">
        <f aca="false">IF(OR(T74="",U74=""),"",ROUND(MOD(U74-T74,1)*1440,0))</f>
        <v/>
      </c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7" t="str">
        <f aca="false">IF(COUNTA(W74:AA74)&lt;5,"",IF(AND(W74=AB74,X74=AC74,Y74=AD74,Z74=AE74,AA74=AF74),"Coinciden","DISCORDANCIA entre lectores"))</f>
        <v/>
      </c>
      <c r="AH74" s="14"/>
      <c r="AI74" s="14"/>
      <c r="AJ74" s="17" t="str">
        <f aca="false">IF(COUNTA(W74:AA74)&lt;5,"",IF(TRIM(IF(OR(W74="Reactivo",W74="Débil"),"NDM ","")&amp;IF(OR(X74="Reactivo",X74="Débil"),"KPC ","")&amp;IF(OR(Y74="Reactivo",Y74="Débil"),"OXA-48 ","")&amp;IF(OR(Z74="Reactivo",Z74="Débil"),"IMP ","")&amp;IF(OR(AA74="Reactivo",AA74="Débil"),"VIM ",""))="","Ninguna",TRIM(IF(OR(W74="Reactivo",W74="Débil"),"NDM ","")&amp;IF(OR(X74="Reactivo",X74="Débil"),"KPC ","")&amp;IF(OR(Y74="Reactivo",Y74="Débil"),"OXA-48 ","")&amp;IF(OR(Z74="Reactivo",Z74="Débil"),"IMP ","")&amp;IF(OR(AA74="Reactivo",AA74="Débil"),"VIM ",""))))</f>
        <v/>
      </c>
      <c r="AK74" s="17" t="str">
        <f aca="false">IF(OR(AJ74="",O74=""),"",IF(AH74&lt;&gt;"Válido","No evaluable",IF(O74="Sin carbapenemasa (control operativo)",IF(AJ74="Ninguna","Concordante: control sin línea","Discordancia: línea reactiva en control sin carbapenemasa"),IF(O74="Resistente por mecanismo no cubierto",IF(AJ74="Ninguna","Acierto: sin línea, mecanismo fuera del panel","Discordancia: línea reactiva con mecanismo fuera del panel"),IF(OR(O74="GES",O74="Otra carbapenemasa fuera del panel"),IF(AJ74="Ninguna","Esperado: familia fuera del panel","Discordancia: línea reactiva con familia fuera del panel"),IF(AJ74="Ninguna","Discordancia: sin línea con mecanismo del panel documentado",IF(ISNUMBER(SEARCH(O74,AJ74)),"Concordante con la familia documentada","Discordancia: familia distinta a la documentada")))))))</f>
        <v/>
      </c>
      <c r="AL74" s="14"/>
      <c r="AM74" s="14"/>
    </row>
    <row r="75" customFormat="false" ht="15" hidden="false" customHeight="false" outlineLevel="0" collapsed="false">
      <c r="A75" s="14"/>
      <c r="B75" s="14"/>
      <c r="C75" s="14"/>
      <c r="D75" s="14"/>
      <c r="E75" s="14"/>
      <c r="F75" s="15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 s="14"/>
      <c r="T75" s="16"/>
      <c r="U75" s="16"/>
      <c r="V75" s="17" t="str">
        <f aca="false">IF(OR(T75="",U75=""),"",ROUND(MOD(U75-T75,1)*1440,0))</f>
        <v/>
      </c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7" t="str">
        <f aca="false">IF(COUNTA(W75:AA75)&lt;5,"",IF(AND(W75=AB75,X75=AC75,Y75=AD75,Z75=AE75,AA75=AF75),"Coinciden","DISCORDANCIA entre lectores"))</f>
        <v/>
      </c>
      <c r="AH75" s="14"/>
      <c r="AI75" s="14"/>
      <c r="AJ75" s="17" t="str">
        <f aca="false">IF(COUNTA(W75:AA75)&lt;5,"",IF(TRIM(IF(OR(W75="Reactivo",W75="Débil"),"NDM ","")&amp;IF(OR(X75="Reactivo",X75="Débil"),"KPC ","")&amp;IF(OR(Y75="Reactivo",Y75="Débil"),"OXA-48 ","")&amp;IF(OR(Z75="Reactivo",Z75="Débil"),"IMP ","")&amp;IF(OR(AA75="Reactivo",AA75="Débil"),"VIM ",""))="","Ninguna",TRIM(IF(OR(W75="Reactivo",W75="Débil"),"NDM ","")&amp;IF(OR(X75="Reactivo",X75="Débil"),"KPC ","")&amp;IF(OR(Y75="Reactivo",Y75="Débil"),"OXA-48 ","")&amp;IF(OR(Z75="Reactivo",Z75="Débil"),"IMP ","")&amp;IF(OR(AA75="Reactivo",AA75="Débil"),"VIM ",""))))</f>
        <v/>
      </c>
      <c r="AK75" s="17" t="str">
        <f aca="false">IF(OR(AJ75="",O75=""),"",IF(AH75&lt;&gt;"Válido","No evaluable",IF(O75="Sin carbapenemasa (control operativo)",IF(AJ75="Ninguna","Concordante: control sin línea","Discordancia: línea reactiva en control sin carbapenemasa"),IF(O75="Resistente por mecanismo no cubierto",IF(AJ75="Ninguna","Acierto: sin línea, mecanismo fuera del panel","Discordancia: línea reactiva con mecanismo fuera del panel"),IF(OR(O75="GES",O75="Otra carbapenemasa fuera del panel"),IF(AJ75="Ninguna","Esperado: familia fuera del panel","Discordancia: línea reactiva con familia fuera del panel"),IF(AJ75="Ninguna","Discordancia: sin línea con mecanismo del panel documentado",IF(ISNUMBER(SEARCH(O75,AJ75)),"Concordante con la familia documentada","Discordancia: familia distinta a la documentada")))))))</f>
        <v/>
      </c>
      <c r="AL75" s="14"/>
      <c r="AM75" s="14"/>
    </row>
    <row r="76" customFormat="false" ht="15" hidden="false" customHeight="false" outlineLevel="0" collapsed="false">
      <c r="A76" s="14"/>
      <c r="B76" s="14"/>
      <c r="C76" s="14"/>
      <c r="D76" s="14"/>
      <c r="E76" s="14"/>
      <c r="F76" s="15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 s="14"/>
      <c r="T76" s="16"/>
      <c r="U76" s="16"/>
      <c r="V76" s="17" t="str">
        <f aca="false">IF(OR(T76="",U76=""),"",ROUND(MOD(U76-T76,1)*1440,0))</f>
        <v/>
      </c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7" t="str">
        <f aca="false">IF(COUNTA(W76:AA76)&lt;5,"",IF(AND(W76=AB76,X76=AC76,Y76=AD76,Z76=AE76,AA76=AF76),"Coinciden","DISCORDANCIA entre lectores"))</f>
        <v/>
      </c>
      <c r="AH76" s="14"/>
      <c r="AI76" s="14"/>
      <c r="AJ76" s="17" t="str">
        <f aca="false">IF(COUNTA(W76:AA76)&lt;5,"",IF(TRIM(IF(OR(W76="Reactivo",W76="Débil"),"NDM ","")&amp;IF(OR(X76="Reactivo",X76="Débil"),"KPC ","")&amp;IF(OR(Y76="Reactivo",Y76="Débil"),"OXA-48 ","")&amp;IF(OR(Z76="Reactivo",Z76="Débil"),"IMP ","")&amp;IF(OR(AA76="Reactivo",AA76="Débil"),"VIM ",""))="","Ninguna",TRIM(IF(OR(W76="Reactivo",W76="Débil"),"NDM ","")&amp;IF(OR(X76="Reactivo",X76="Débil"),"KPC ","")&amp;IF(OR(Y76="Reactivo",Y76="Débil"),"OXA-48 ","")&amp;IF(OR(Z76="Reactivo",Z76="Débil"),"IMP ","")&amp;IF(OR(AA76="Reactivo",AA76="Débil"),"VIM ",""))))</f>
        <v/>
      </c>
      <c r="AK76" s="17" t="str">
        <f aca="false">IF(OR(AJ76="",O76=""),"",IF(AH76&lt;&gt;"Válido","No evaluable",IF(O76="Sin carbapenemasa (control operativo)",IF(AJ76="Ninguna","Concordante: control sin línea","Discordancia: línea reactiva en control sin carbapenemasa"),IF(O76="Resistente por mecanismo no cubierto",IF(AJ76="Ninguna","Acierto: sin línea, mecanismo fuera del panel","Discordancia: línea reactiva con mecanismo fuera del panel"),IF(OR(O76="GES",O76="Otra carbapenemasa fuera del panel"),IF(AJ76="Ninguna","Esperado: familia fuera del panel","Discordancia: línea reactiva con familia fuera del panel"),IF(AJ76="Ninguna","Discordancia: sin línea con mecanismo del panel documentado",IF(ISNUMBER(SEARCH(O76,AJ76)),"Concordante con la familia documentada","Discordancia: familia distinta a la documentada")))))))</f>
        <v/>
      </c>
      <c r="AL76" s="14"/>
      <c r="AM76" s="14"/>
    </row>
    <row r="77" customFormat="false" ht="15" hidden="false" customHeight="false" outlineLevel="0" collapsed="false">
      <c r="A77" s="14"/>
      <c r="B77" s="14"/>
      <c r="C77" s="14"/>
      <c r="D77" s="14"/>
      <c r="E77" s="14"/>
      <c r="F77" s="15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 s="14"/>
      <c r="T77" s="16"/>
      <c r="U77" s="16"/>
      <c r="V77" s="17" t="str">
        <f aca="false">IF(OR(T77="",U77=""),"",ROUND(MOD(U77-T77,1)*1440,0))</f>
        <v/>
      </c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7" t="str">
        <f aca="false">IF(COUNTA(W77:AA77)&lt;5,"",IF(AND(W77=AB77,X77=AC77,Y77=AD77,Z77=AE77,AA77=AF77),"Coinciden","DISCORDANCIA entre lectores"))</f>
        <v/>
      </c>
      <c r="AH77" s="14"/>
      <c r="AI77" s="14"/>
      <c r="AJ77" s="17" t="str">
        <f aca="false">IF(COUNTA(W77:AA77)&lt;5,"",IF(TRIM(IF(OR(W77="Reactivo",W77="Débil"),"NDM ","")&amp;IF(OR(X77="Reactivo",X77="Débil"),"KPC ","")&amp;IF(OR(Y77="Reactivo",Y77="Débil"),"OXA-48 ","")&amp;IF(OR(Z77="Reactivo",Z77="Débil"),"IMP ","")&amp;IF(OR(AA77="Reactivo",AA77="Débil"),"VIM ",""))="","Ninguna",TRIM(IF(OR(W77="Reactivo",W77="Débil"),"NDM ","")&amp;IF(OR(X77="Reactivo",X77="Débil"),"KPC ","")&amp;IF(OR(Y77="Reactivo",Y77="Débil"),"OXA-48 ","")&amp;IF(OR(Z77="Reactivo",Z77="Débil"),"IMP ","")&amp;IF(OR(AA77="Reactivo",AA77="Débil"),"VIM ",""))))</f>
        <v/>
      </c>
      <c r="AK77" s="17" t="str">
        <f aca="false">IF(OR(AJ77="",O77=""),"",IF(AH77&lt;&gt;"Válido","No evaluable",IF(O77="Sin carbapenemasa (control operativo)",IF(AJ77="Ninguna","Concordante: control sin línea","Discordancia: línea reactiva en control sin carbapenemasa"),IF(O77="Resistente por mecanismo no cubierto",IF(AJ77="Ninguna","Acierto: sin línea, mecanismo fuera del panel","Discordancia: línea reactiva con mecanismo fuera del panel"),IF(OR(O77="GES",O77="Otra carbapenemasa fuera del panel"),IF(AJ77="Ninguna","Esperado: familia fuera del panel","Discordancia: línea reactiva con familia fuera del panel"),IF(AJ77="Ninguna","Discordancia: sin línea con mecanismo del panel documentado",IF(ISNUMBER(SEARCH(O77,AJ77)),"Concordante con la familia documentada","Discordancia: familia distinta a la documentada")))))))</f>
        <v/>
      </c>
      <c r="AL77" s="14"/>
      <c r="AM77" s="14"/>
    </row>
    <row r="78" customFormat="false" ht="15" hidden="false" customHeight="false" outlineLevel="0" collapsed="false">
      <c r="A78" s="14"/>
      <c r="B78" s="14"/>
      <c r="C78" s="14"/>
      <c r="D78" s="14"/>
      <c r="E78" s="14"/>
      <c r="F78" s="15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 s="14"/>
      <c r="T78" s="16"/>
      <c r="U78" s="16"/>
      <c r="V78" s="17" t="str">
        <f aca="false">IF(OR(T78="",U78=""),"",ROUND(MOD(U78-T78,1)*1440,0))</f>
        <v/>
      </c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7" t="str">
        <f aca="false">IF(COUNTA(W78:AA78)&lt;5,"",IF(AND(W78=AB78,X78=AC78,Y78=AD78,Z78=AE78,AA78=AF78),"Coinciden","DISCORDANCIA entre lectores"))</f>
        <v/>
      </c>
      <c r="AH78" s="14"/>
      <c r="AI78" s="14"/>
      <c r="AJ78" s="17" t="str">
        <f aca="false">IF(COUNTA(W78:AA78)&lt;5,"",IF(TRIM(IF(OR(W78="Reactivo",W78="Débil"),"NDM ","")&amp;IF(OR(X78="Reactivo",X78="Débil"),"KPC ","")&amp;IF(OR(Y78="Reactivo",Y78="Débil"),"OXA-48 ","")&amp;IF(OR(Z78="Reactivo",Z78="Débil"),"IMP ","")&amp;IF(OR(AA78="Reactivo",AA78="Débil"),"VIM ",""))="","Ninguna",TRIM(IF(OR(W78="Reactivo",W78="Débil"),"NDM ","")&amp;IF(OR(X78="Reactivo",X78="Débil"),"KPC ","")&amp;IF(OR(Y78="Reactivo",Y78="Débil"),"OXA-48 ","")&amp;IF(OR(Z78="Reactivo",Z78="Débil"),"IMP ","")&amp;IF(OR(AA78="Reactivo",AA78="Débil"),"VIM ",""))))</f>
        <v/>
      </c>
      <c r="AK78" s="17" t="str">
        <f aca="false">IF(OR(AJ78="",O78=""),"",IF(AH78&lt;&gt;"Válido","No evaluable",IF(O78="Sin carbapenemasa (control operativo)",IF(AJ78="Ninguna","Concordante: control sin línea","Discordancia: línea reactiva en control sin carbapenemasa"),IF(O78="Resistente por mecanismo no cubierto",IF(AJ78="Ninguna","Acierto: sin línea, mecanismo fuera del panel","Discordancia: línea reactiva con mecanismo fuera del panel"),IF(OR(O78="GES",O78="Otra carbapenemasa fuera del panel"),IF(AJ78="Ninguna","Esperado: familia fuera del panel","Discordancia: línea reactiva con familia fuera del panel"),IF(AJ78="Ninguna","Discordancia: sin línea con mecanismo del panel documentado",IF(ISNUMBER(SEARCH(O78,AJ78)),"Concordante con la familia documentada","Discordancia: familia distinta a la documentada")))))))</f>
        <v/>
      </c>
      <c r="AL78" s="14"/>
      <c r="AM78" s="14"/>
    </row>
    <row r="79" customFormat="false" ht="15" hidden="false" customHeight="false" outlineLevel="0" collapsed="false">
      <c r="A79" s="14"/>
      <c r="B79" s="14"/>
      <c r="C79" s="14"/>
      <c r="D79" s="14"/>
      <c r="E79" s="14"/>
      <c r="F79" s="15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 s="14"/>
      <c r="T79" s="16"/>
      <c r="U79" s="16"/>
      <c r="V79" s="17" t="str">
        <f aca="false">IF(OR(T79="",U79=""),"",ROUND(MOD(U79-T79,1)*1440,0))</f>
        <v/>
      </c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7" t="str">
        <f aca="false">IF(COUNTA(W79:AA79)&lt;5,"",IF(AND(W79=AB79,X79=AC79,Y79=AD79,Z79=AE79,AA79=AF79),"Coinciden","DISCORDANCIA entre lectores"))</f>
        <v/>
      </c>
      <c r="AH79" s="14"/>
      <c r="AI79" s="14"/>
      <c r="AJ79" s="17" t="str">
        <f aca="false">IF(COUNTA(W79:AA79)&lt;5,"",IF(TRIM(IF(OR(W79="Reactivo",W79="Débil"),"NDM ","")&amp;IF(OR(X79="Reactivo",X79="Débil"),"KPC ","")&amp;IF(OR(Y79="Reactivo",Y79="Débil"),"OXA-48 ","")&amp;IF(OR(Z79="Reactivo",Z79="Débil"),"IMP ","")&amp;IF(OR(AA79="Reactivo",AA79="Débil"),"VIM ",""))="","Ninguna",TRIM(IF(OR(W79="Reactivo",W79="Débil"),"NDM ","")&amp;IF(OR(X79="Reactivo",X79="Débil"),"KPC ","")&amp;IF(OR(Y79="Reactivo",Y79="Débil"),"OXA-48 ","")&amp;IF(OR(Z79="Reactivo",Z79="Débil"),"IMP ","")&amp;IF(OR(AA79="Reactivo",AA79="Débil"),"VIM ",""))))</f>
        <v/>
      </c>
      <c r="AK79" s="17" t="str">
        <f aca="false">IF(OR(AJ79="",O79=""),"",IF(AH79&lt;&gt;"Válido","No evaluable",IF(O79="Sin carbapenemasa (control operativo)",IF(AJ79="Ninguna","Concordante: control sin línea","Discordancia: línea reactiva en control sin carbapenemasa"),IF(O79="Resistente por mecanismo no cubierto",IF(AJ79="Ninguna","Acierto: sin línea, mecanismo fuera del panel","Discordancia: línea reactiva con mecanismo fuera del panel"),IF(OR(O79="GES",O79="Otra carbapenemasa fuera del panel"),IF(AJ79="Ninguna","Esperado: familia fuera del panel","Discordancia: línea reactiva con familia fuera del panel"),IF(AJ79="Ninguna","Discordancia: sin línea con mecanismo del panel documentado",IF(ISNUMBER(SEARCH(O79,AJ79)),"Concordante con la familia documentada","Discordancia: familia distinta a la documentada")))))))</f>
        <v/>
      </c>
      <c r="AL79" s="14"/>
      <c r="AM79" s="14"/>
    </row>
    <row r="80" customFormat="false" ht="15" hidden="false" customHeight="false" outlineLevel="0" collapsed="false">
      <c r="A80" s="14"/>
      <c r="B80" s="14"/>
      <c r="C80" s="14"/>
      <c r="D80" s="14"/>
      <c r="E80" s="14"/>
      <c r="F80" s="15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 s="14"/>
      <c r="T80" s="16"/>
      <c r="U80" s="16"/>
      <c r="V80" s="17" t="str">
        <f aca="false">IF(OR(T80="",U80=""),"",ROUND(MOD(U80-T80,1)*1440,0))</f>
        <v/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7" t="str">
        <f aca="false">IF(COUNTA(W80:AA80)&lt;5,"",IF(AND(W80=AB80,X80=AC80,Y80=AD80,Z80=AE80,AA80=AF80),"Coinciden","DISCORDANCIA entre lectores"))</f>
        <v/>
      </c>
      <c r="AH80" s="14"/>
      <c r="AI80" s="14"/>
      <c r="AJ80" s="17" t="str">
        <f aca="false">IF(COUNTA(W80:AA80)&lt;5,"",IF(TRIM(IF(OR(W80="Reactivo",W80="Débil"),"NDM ","")&amp;IF(OR(X80="Reactivo",X80="Débil"),"KPC ","")&amp;IF(OR(Y80="Reactivo",Y80="Débil"),"OXA-48 ","")&amp;IF(OR(Z80="Reactivo",Z80="Débil"),"IMP ","")&amp;IF(OR(AA80="Reactivo",AA80="Débil"),"VIM ",""))="","Ninguna",TRIM(IF(OR(W80="Reactivo",W80="Débil"),"NDM ","")&amp;IF(OR(X80="Reactivo",X80="Débil"),"KPC ","")&amp;IF(OR(Y80="Reactivo",Y80="Débil"),"OXA-48 ","")&amp;IF(OR(Z80="Reactivo",Z80="Débil"),"IMP ","")&amp;IF(OR(AA80="Reactivo",AA80="Débil"),"VIM ",""))))</f>
        <v/>
      </c>
      <c r="AK80" s="17" t="str">
        <f aca="false">IF(OR(AJ80="",O80=""),"",IF(AH80&lt;&gt;"Válido","No evaluable",IF(O80="Sin carbapenemasa (control operativo)",IF(AJ80="Ninguna","Concordante: control sin línea","Discordancia: línea reactiva en control sin carbapenemasa"),IF(O80="Resistente por mecanismo no cubierto",IF(AJ80="Ninguna","Acierto: sin línea, mecanismo fuera del panel","Discordancia: línea reactiva con mecanismo fuera del panel"),IF(OR(O80="GES",O80="Otra carbapenemasa fuera del panel"),IF(AJ80="Ninguna","Esperado: familia fuera del panel","Discordancia: línea reactiva con familia fuera del panel"),IF(AJ80="Ninguna","Discordancia: sin línea con mecanismo del panel documentado",IF(ISNUMBER(SEARCH(O80,AJ80)),"Concordante con la familia documentada","Discordancia: familia distinta a la documentada")))))))</f>
        <v/>
      </c>
      <c r="AL80" s="14"/>
      <c r="AM80" s="14"/>
    </row>
    <row r="81" customFormat="false" ht="15" hidden="false" customHeight="false" outlineLevel="0" collapsed="false">
      <c r="A81" s="14"/>
      <c r="B81" s="14"/>
      <c r="C81" s="14"/>
      <c r="D81" s="14"/>
      <c r="E81" s="14"/>
      <c r="F81" s="15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 s="14"/>
      <c r="T81" s="16"/>
      <c r="U81" s="16"/>
      <c r="V81" s="17" t="str">
        <f aca="false">IF(OR(T81="",U81=""),"",ROUND(MOD(U81-T81,1)*1440,0))</f>
        <v/>
      </c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7" t="str">
        <f aca="false">IF(COUNTA(W81:AA81)&lt;5,"",IF(AND(W81=AB81,X81=AC81,Y81=AD81,Z81=AE81,AA81=AF81),"Coinciden","DISCORDANCIA entre lectores"))</f>
        <v/>
      </c>
      <c r="AH81" s="14"/>
      <c r="AI81" s="14"/>
      <c r="AJ81" s="17" t="str">
        <f aca="false">IF(COUNTA(W81:AA81)&lt;5,"",IF(TRIM(IF(OR(W81="Reactivo",W81="Débil"),"NDM ","")&amp;IF(OR(X81="Reactivo",X81="Débil"),"KPC ","")&amp;IF(OR(Y81="Reactivo",Y81="Débil"),"OXA-48 ","")&amp;IF(OR(Z81="Reactivo",Z81="Débil"),"IMP ","")&amp;IF(OR(AA81="Reactivo",AA81="Débil"),"VIM ",""))="","Ninguna",TRIM(IF(OR(W81="Reactivo",W81="Débil"),"NDM ","")&amp;IF(OR(X81="Reactivo",X81="Débil"),"KPC ","")&amp;IF(OR(Y81="Reactivo",Y81="Débil"),"OXA-48 ","")&amp;IF(OR(Z81="Reactivo",Z81="Débil"),"IMP ","")&amp;IF(OR(AA81="Reactivo",AA81="Débil"),"VIM ",""))))</f>
        <v/>
      </c>
      <c r="AK81" s="17" t="str">
        <f aca="false">IF(OR(AJ81="",O81=""),"",IF(AH81&lt;&gt;"Válido","No evaluable",IF(O81="Sin carbapenemasa (control operativo)",IF(AJ81="Ninguna","Concordante: control sin línea","Discordancia: línea reactiva en control sin carbapenemasa"),IF(O81="Resistente por mecanismo no cubierto",IF(AJ81="Ninguna","Acierto: sin línea, mecanismo fuera del panel","Discordancia: línea reactiva con mecanismo fuera del panel"),IF(OR(O81="GES",O81="Otra carbapenemasa fuera del panel"),IF(AJ81="Ninguna","Esperado: familia fuera del panel","Discordancia: línea reactiva con familia fuera del panel"),IF(AJ81="Ninguna","Discordancia: sin línea con mecanismo del panel documentado",IF(ISNUMBER(SEARCH(O81,AJ81)),"Concordante con la familia documentada","Discordancia: familia distinta a la documentada")))))))</f>
        <v/>
      </c>
      <c r="AL81" s="14"/>
      <c r="AM81" s="14"/>
    </row>
    <row r="82" customFormat="false" ht="15" hidden="false" customHeight="false" outlineLevel="0" collapsed="false">
      <c r="A82" s="14"/>
      <c r="B82" s="14"/>
      <c r="C82" s="14"/>
      <c r="D82" s="14"/>
      <c r="E82" s="14"/>
      <c r="F82" s="15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 s="14"/>
      <c r="T82" s="16"/>
      <c r="U82" s="16"/>
      <c r="V82" s="17" t="str">
        <f aca="false">IF(OR(T82="",U82=""),"",ROUND(MOD(U82-T82,1)*1440,0))</f>
        <v/>
      </c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7" t="str">
        <f aca="false">IF(COUNTA(W82:AA82)&lt;5,"",IF(AND(W82=AB82,X82=AC82,Y82=AD82,Z82=AE82,AA82=AF82),"Coinciden","DISCORDANCIA entre lectores"))</f>
        <v/>
      </c>
      <c r="AH82" s="14"/>
      <c r="AI82" s="14"/>
      <c r="AJ82" s="17" t="str">
        <f aca="false">IF(COUNTA(W82:AA82)&lt;5,"",IF(TRIM(IF(OR(W82="Reactivo",W82="Débil"),"NDM ","")&amp;IF(OR(X82="Reactivo",X82="Débil"),"KPC ","")&amp;IF(OR(Y82="Reactivo",Y82="Débil"),"OXA-48 ","")&amp;IF(OR(Z82="Reactivo",Z82="Débil"),"IMP ","")&amp;IF(OR(AA82="Reactivo",AA82="Débil"),"VIM ",""))="","Ninguna",TRIM(IF(OR(W82="Reactivo",W82="Débil"),"NDM ","")&amp;IF(OR(X82="Reactivo",X82="Débil"),"KPC ","")&amp;IF(OR(Y82="Reactivo",Y82="Débil"),"OXA-48 ","")&amp;IF(OR(Z82="Reactivo",Z82="Débil"),"IMP ","")&amp;IF(OR(AA82="Reactivo",AA82="Débil"),"VIM ",""))))</f>
        <v/>
      </c>
      <c r="AK82" s="17" t="str">
        <f aca="false">IF(OR(AJ82="",O82=""),"",IF(AH82&lt;&gt;"Válido","No evaluable",IF(O82="Sin carbapenemasa (control operativo)",IF(AJ82="Ninguna","Concordante: control sin línea","Discordancia: línea reactiva en control sin carbapenemasa"),IF(O82="Resistente por mecanismo no cubierto",IF(AJ82="Ninguna","Acierto: sin línea, mecanismo fuera del panel","Discordancia: línea reactiva con mecanismo fuera del panel"),IF(OR(O82="GES",O82="Otra carbapenemasa fuera del panel"),IF(AJ82="Ninguna","Esperado: familia fuera del panel","Discordancia: línea reactiva con familia fuera del panel"),IF(AJ82="Ninguna","Discordancia: sin línea con mecanismo del panel documentado",IF(ISNUMBER(SEARCH(O82,AJ82)),"Concordante con la familia documentada","Discordancia: familia distinta a la documentada")))))))</f>
        <v/>
      </c>
      <c r="AL82" s="14"/>
      <c r="AM82" s="14"/>
    </row>
    <row r="83" customFormat="false" ht="15" hidden="false" customHeight="false" outlineLevel="0" collapsed="false">
      <c r="A83" s="14"/>
      <c r="B83" s="14"/>
      <c r="C83" s="14"/>
      <c r="D83" s="14"/>
      <c r="E83" s="14"/>
      <c r="F83" s="15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 s="14"/>
      <c r="T83" s="16"/>
      <c r="U83" s="16"/>
      <c r="V83" s="17" t="str">
        <f aca="false">IF(OR(T83="",U83=""),"",ROUND(MOD(U83-T83,1)*1440,0))</f>
        <v/>
      </c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7" t="str">
        <f aca="false">IF(COUNTA(W83:AA83)&lt;5,"",IF(AND(W83=AB83,X83=AC83,Y83=AD83,Z83=AE83,AA83=AF83),"Coinciden","DISCORDANCIA entre lectores"))</f>
        <v/>
      </c>
      <c r="AH83" s="14"/>
      <c r="AI83" s="14"/>
      <c r="AJ83" s="17" t="str">
        <f aca="false">IF(COUNTA(W83:AA83)&lt;5,"",IF(TRIM(IF(OR(W83="Reactivo",W83="Débil"),"NDM ","")&amp;IF(OR(X83="Reactivo",X83="Débil"),"KPC ","")&amp;IF(OR(Y83="Reactivo",Y83="Débil"),"OXA-48 ","")&amp;IF(OR(Z83="Reactivo",Z83="Débil"),"IMP ","")&amp;IF(OR(AA83="Reactivo",AA83="Débil"),"VIM ",""))="","Ninguna",TRIM(IF(OR(W83="Reactivo",W83="Débil"),"NDM ","")&amp;IF(OR(X83="Reactivo",X83="Débil"),"KPC ","")&amp;IF(OR(Y83="Reactivo",Y83="Débil"),"OXA-48 ","")&amp;IF(OR(Z83="Reactivo",Z83="Débil"),"IMP ","")&amp;IF(OR(AA83="Reactivo",AA83="Débil"),"VIM ",""))))</f>
        <v/>
      </c>
      <c r="AK83" s="17" t="str">
        <f aca="false">IF(OR(AJ83="",O83=""),"",IF(AH83&lt;&gt;"Válido","No evaluable",IF(O83="Sin carbapenemasa (control operativo)",IF(AJ83="Ninguna","Concordante: control sin línea","Discordancia: línea reactiva en control sin carbapenemasa"),IF(O83="Resistente por mecanismo no cubierto",IF(AJ83="Ninguna","Acierto: sin línea, mecanismo fuera del panel","Discordancia: línea reactiva con mecanismo fuera del panel"),IF(OR(O83="GES",O83="Otra carbapenemasa fuera del panel"),IF(AJ83="Ninguna","Esperado: familia fuera del panel","Discordancia: línea reactiva con familia fuera del panel"),IF(AJ83="Ninguna","Discordancia: sin línea con mecanismo del panel documentado",IF(ISNUMBER(SEARCH(O83,AJ83)),"Concordante con la familia documentada","Discordancia: familia distinta a la documentada")))))))</f>
        <v/>
      </c>
      <c r="AL83" s="14"/>
      <c r="AM83" s="14"/>
    </row>
    <row r="84" customFormat="false" ht="15" hidden="false" customHeight="false" outlineLevel="0" collapsed="false">
      <c r="A84" s="14"/>
      <c r="B84" s="14"/>
      <c r="C84" s="14"/>
      <c r="D84" s="14"/>
      <c r="E84" s="14"/>
      <c r="F84" s="15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 s="14"/>
      <c r="T84" s="16"/>
      <c r="U84" s="16"/>
      <c r="V84" s="17" t="str">
        <f aca="false">IF(OR(T84="",U84=""),"",ROUND(MOD(U84-T84,1)*1440,0))</f>
        <v/>
      </c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7" t="str">
        <f aca="false">IF(COUNTA(W84:AA84)&lt;5,"",IF(AND(W84=AB84,X84=AC84,Y84=AD84,Z84=AE84,AA84=AF84),"Coinciden","DISCORDANCIA entre lectores"))</f>
        <v/>
      </c>
      <c r="AH84" s="14"/>
      <c r="AI84" s="14"/>
      <c r="AJ84" s="17" t="str">
        <f aca="false">IF(COUNTA(W84:AA84)&lt;5,"",IF(TRIM(IF(OR(W84="Reactivo",W84="Débil"),"NDM ","")&amp;IF(OR(X84="Reactivo",X84="Débil"),"KPC ","")&amp;IF(OR(Y84="Reactivo",Y84="Débil"),"OXA-48 ","")&amp;IF(OR(Z84="Reactivo",Z84="Débil"),"IMP ","")&amp;IF(OR(AA84="Reactivo",AA84="Débil"),"VIM ",""))="","Ninguna",TRIM(IF(OR(W84="Reactivo",W84="Débil"),"NDM ","")&amp;IF(OR(X84="Reactivo",X84="Débil"),"KPC ","")&amp;IF(OR(Y84="Reactivo",Y84="Débil"),"OXA-48 ","")&amp;IF(OR(Z84="Reactivo",Z84="Débil"),"IMP ","")&amp;IF(OR(AA84="Reactivo",AA84="Débil"),"VIM ",""))))</f>
        <v/>
      </c>
      <c r="AK84" s="17" t="str">
        <f aca="false">IF(OR(AJ84="",O84=""),"",IF(AH84&lt;&gt;"Válido","No evaluable",IF(O84="Sin carbapenemasa (control operativo)",IF(AJ84="Ninguna","Concordante: control sin línea","Discordancia: línea reactiva en control sin carbapenemasa"),IF(O84="Resistente por mecanismo no cubierto",IF(AJ84="Ninguna","Acierto: sin línea, mecanismo fuera del panel","Discordancia: línea reactiva con mecanismo fuera del panel"),IF(OR(O84="GES",O84="Otra carbapenemasa fuera del panel"),IF(AJ84="Ninguna","Esperado: familia fuera del panel","Discordancia: línea reactiva con familia fuera del panel"),IF(AJ84="Ninguna","Discordancia: sin línea con mecanismo del panel documentado",IF(ISNUMBER(SEARCH(O84,AJ84)),"Concordante con la familia documentada","Discordancia: familia distinta a la documentada")))))))</f>
        <v/>
      </c>
      <c r="AL84" s="14"/>
      <c r="AM84" s="14"/>
    </row>
    <row r="85" customFormat="false" ht="15" hidden="false" customHeight="false" outlineLevel="0" collapsed="false">
      <c r="A85" s="14"/>
      <c r="B85" s="14"/>
      <c r="C85" s="14"/>
      <c r="D85" s="14"/>
      <c r="E85" s="14"/>
      <c r="F85" s="1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 s="14"/>
      <c r="T85" s="16"/>
      <c r="U85" s="16"/>
      <c r="V85" s="17" t="str">
        <f aca="false">IF(OR(T85="",U85=""),"",ROUND(MOD(U85-T85,1)*1440,0))</f>
        <v/>
      </c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7" t="str">
        <f aca="false">IF(COUNTA(W85:AA85)&lt;5,"",IF(AND(W85=AB85,X85=AC85,Y85=AD85,Z85=AE85,AA85=AF85),"Coinciden","DISCORDANCIA entre lectores"))</f>
        <v/>
      </c>
      <c r="AH85" s="14"/>
      <c r="AI85" s="14"/>
      <c r="AJ85" s="17" t="str">
        <f aca="false">IF(COUNTA(W85:AA85)&lt;5,"",IF(TRIM(IF(OR(W85="Reactivo",W85="Débil"),"NDM ","")&amp;IF(OR(X85="Reactivo",X85="Débil"),"KPC ","")&amp;IF(OR(Y85="Reactivo",Y85="Débil"),"OXA-48 ","")&amp;IF(OR(Z85="Reactivo",Z85="Débil"),"IMP ","")&amp;IF(OR(AA85="Reactivo",AA85="Débil"),"VIM ",""))="","Ninguna",TRIM(IF(OR(W85="Reactivo",W85="Débil"),"NDM ","")&amp;IF(OR(X85="Reactivo",X85="Débil"),"KPC ","")&amp;IF(OR(Y85="Reactivo",Y85="Débil"),"OXA-48 ","")&amp;IF(OR(Z85="Reactivo",Z85="Débil"),"IMP ","")&amp;IF(OR(AA85="Reactivo",AA85="Débil"),"VIM ",""))))</f>
        <v/>
      </c>
      <c r="AK85" s="17" t="str">
        <f aca="false">IF(OR(AJ85="",O85=""),"",IF(AH85&lt;&gt;"Válido","No evaluable",IF(O85="Sin carbapenemasa (control operativo)",IF(AJ85="Ninguna","Concordante: control sin línea","Discordancia: línea reactiva en control sin carbapenemasa"),IF(O85="Resistente por mecanismo no cubierto",IF(AJ85="Ninguna","Acierto: sin línea, mecanismo fuera del panel","Discordancia: línea reactiva con mecanismo fuera del panel"),IF(OR(O85="GES",O85="Otra carbapenemasa fuera del panel"),IF(AJ85="Ninguna","Esperado: familia fuera del panel","Discordancia: línea reactiva con familia fuera del panel"),IF(AJ85="Ninguna","Discordancia: sin línea con mecanismo del panel documentado",IF(ISNUMBER(SEARCH(O85,AJ85)),"Concordante con la familia documentada","Discordancia: familia distinta a la documentada")))))))</f>
        <v/>
      </c>
      <c r="AL85" s="14"/>
      <c r="AM85" s="14"/>
    </row>
    <row r="86" customFormat="false" ht="15" hidden="false" customHeight="false" outlineLevel="0" collapsed="false">
      <c r="A86" s="14"/>
      <c r="B86" s="14"/>
      <c r="C86" s="14"/>
      <c r="D86" s="14"/>
      <c r="E86" s="14"/>
      <c r="F86" s="15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 s="14"/>
      <c r="T86" s="16"/>
      <c r="U86" s="16"/>
      <c r="V86" s="17" t="str">
        <f aca="false">IF(OR(T86="",U86=""),"",ROUND(MOD(U86-T86,1)*1440,0))</f>
        <v/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7" t="str">
        <f aca="false">IF(COUNTA(W86:AA86)&lt;5,"",IF(AND(W86=AB86,X86=AC86,Y86=AD86,Z86=AE86,AA86=AF86),"Coinciden","DISCORDANCIA entre lectores"))</f>
        <v/>
      </c>
      <c r="AH86" s="14"/>
      <c r="AI86" s="14"/>
      <c r="AJ86" s="17" t="str">
        <f aca="false">IF(COUNTA(W86:AA86)&lt;5,"",IF(TRIM(IF(OR(W86="Reactivo",W86="Débil"),"NDM ","")&amp;IF(OR(X86="Reactivo",X86="Débil"),"KPC ","")&amp;IF(OR(Y86="Reactivo",Y86="Débil"),"OXA-48 ","")&amp;IF(OR(Z86="Reactivo",Z86="Débil"),"IMP ","")&amp;IF(OR(AA86="Reactivo",AA86="Débil"),"VIM ",""))="","Ninguna",TRIM(IF(OR(W86="Reactivo",W86="Débil"),"NDM ","")&amp;IF(OR(X86="Reactivo",X86="Débil"),"KPC ","")&amp;IF(OR(Y86="Reactivo",Y86="Débil"),"OXA-48 ","")&amp;IF(OR(Z86="Reactivo",Z86="Débil"),"IMP ","")&amp;IF(OR(AA86="Reactivo",AA86="Débil"),"VIM ",""))))</f>
        <v/>
      </c>
      <c r="AK86" s="17" t="str">
        <f aca="false">IF(OR(AJ86="",O86=""),"",IF(AH86&lt;&gt;"Válido","No evaluable",IF(O86="Sin carbapenemasa (control operativo)",IF(AJ86="Ninguna","Concordante: control sin línea","Discordancia: línea reactiva en control sin carbapenemasa"),IF(O86="Resistente por mecanismo no cubierto",IF(AJ86="Ninguna","Acierto: sin línea, mecanismo fuera del panel","Discordancia: línea reactiva con mecanismo fuera del panel"),IF(OR(O86="GES",O86="Otra carbapenemasa fuera del panel"),IF(AJ86="Ninguna","Esperado: familia fuera del panel","Discordancia: línea reactiva con familia fuera del panel"),IF(AJ86="Ninguna","Discordancia: sin línea con mecanismo del panel documentado",IF(ISNUMBER(SEARCH(O86,AJ86)),"Concordante con la familia documentada","Discordancia: familia distinta a la documentada")))))))</f>
        <v/>
      </c>
      <c r="AL86" s="14"/>
      <c r="AM86" s="14"/>
    </row>
    <row r="87" customFormat="false" ht="15" hidden="false" customHeight="false" outlineLevel="0" collapsed="false">
      <c r="A87" s="14"/>
      <c r="B87" s="14"/>
      <c r="C87" s="14"/>
      <c r="D87" s="14"/>
      <c r="E87" s="14"/>
      <c r="F87" s="15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 s="14"/>
      <c r="T87" s="16"/>
      <c r="U87" s="16"/>
      <c r="V87" s="17" t="str">
        <f aca="false">IF(OR(T87="",U87=""),"",ROUND(MOD(U87-T87,1)*1440,0))</f>
        <v/>
      </c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7" t="str">
        <f aca="false">IF(COUNTA(W87:AA87)&lt;5,"",IF(AND(W87=AB87,X87=AC87,Y87=AD87,Z87=AE87,AA87=AF87),"Coinciden","DISCORDANCIA entre lectores"))</f>
        <v/>
      </c>
      <c r="AH87" s="14"/>
      <c r="AI87" s="14"/>
      <c r="AJ87" s="17" t="str">
        <f aca="false">IF(COUNTA(W87:AA87)&lt;5,"",IF(TRIM(IF(OR(W87="Reactivo",W87="Débil"),"NDM ","")&amp;IF(OR(X87="Reactivo",X87="Débil"),"KPC ","")&amp;IF(OR(Y87="Reactivo",Y87="Débil"),"OXA-48 ","")&amp;IF(OR(Z87="Reactivo",Z87="Débil"),"IMP ","")&amp;IF(OR(AA87="Reactivo",AA87="Débil"),"VIM ",""))="","Ninguna",TRIM(IF(OR(W87="Reactivo",W87="Débil"),"NDM ","")&amp;IF(OR(X87="Reactivo",X87="Débil"),"KPC ","")&amp;IF(OR(Y87="Reactivo",Y87="Débil"),"OXA-48 ","")&amp;IF(OR(Z87="Reactivo",Z87="Débil"),"IMP ","")&amp;IF(OR(AA87="Reactivo",AA87="Débil"),"VIM ",""))))</f>
        <v/>
      </c>
      <c r="AK87" s="17" t="str">
        <f aca="false">IF(OR(AJ87="",O87=""),"",IF(AH87&lt;&gt;"Válido","No evaluable",IF(O87="Sin carbapenemasa (control operativo)",IF(AJ87="Ninguna","Concordante: control sin línea","Discordancia: línea reactiva en control sin carbapenemasa"),IF(O87="Resistente por mecanismo no cubierto",IF(AJ87="Ninguna","Acierto: sin línea, mecanismo fuera del panel","Discordancia: línea reactiva con mecanismo fuera del panel"),IF(OR(O87="GES",O87="Otra carbapenemasa fuera del panel"),IF(AJ87="Ninguna","Esperado: familia fuera del panel","Discordancia: línea reactiva con familia fuera del panel"),IF(AJ87="Ninguna","Discordancia: sin línea con mecanismo del panel documentado",IF(ISNUMBER(SEARCH(O87,AJ87)),"Concordante con la familia documentada","Discordancia: familia distinta a la documentada")))))))</f>
        <v/>
      </c>
      <c r="AL87" s="14"/>
      <c r="AM87" s="14"/>
    </row>
    <row r="88" customFormat="false" ht="15" hidden="false" customHeight="false" outlineLevel="0" collapsed="false">
      <c r="A88" s="14"/>
      <c r="B88" s="14"/>
      <c r="C88" s="14"/>
      <c r="D88" s="14"/>
      <c r="E88" s="14"/>
      <c r="F88" s="15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 s="14"/>
      <c r="T88" s="16"/>
      <c r="U88" s="16"/>
      <c r="V88" s="17" t="str">
        <f aca="false">IF(OR(T88="",U88=""),"",ROUND(MOD(U88-T88,1)*1440,0))</f>
        <v/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7" t="str">
        <f aca="false">IF(COUNTA(W88:AA88)&lt;5,"",IF(AND(W88=AB88,X88=AC88,Y88=AD88,Z88=AE88,AA88=AF88),"Coinciden","DISCORDANCIA entre lectores"))</f>
        <v/>
      </c>
      <c r="AH88" s="14"/>
      <c r="AI88" s="14"/>
      <c r="AJ88" s="17" t="str">
        <f aca="false">IF(COUNTA(W88:AA88)&lt;5,"",IF(TRIM(IF(OR(W88="Reactivo",W88="Débil"),"NDM ","")&amp;IF(OR(X88="Reactivo",X88="Débil"),"KPC ","")&amp;IF(OR(Y88="Reactivo",Y88="Débil"),"OXA-48 ","")&amp;IF(OR(Z88="Reactivo",Z88="Débil"),"IMP ","")&amp;IF(OR(AA88="Reactivo",AA88="Débil"),"VIM ",""))="","Ninguna",TRIM(IF(OR(W88="Reactivo",W88="Débil"),"NDM ","")&amp;IF(OR(X88="Reactivo",X88="Débil"),"KPC ","")&amp;IF(OR(Y88="Reactivo",Y88="Débil"),"OXA-48 ","")&amp;IF(OR(Z88="Reactivo",Z88="Débil"),"IMP ","")&amp;IF(OR(AA88="Reactivo",AA88="Débil"),"VIM ",""))))</f>
        <v/>
      </c>
      <c r="AK88" s="17" t="str">
        <f aca="false">IF(OR(AJ88="",O88=""),"",IF(AH88&lt;&gt;"Válido","No evaluable",IF(O88="Sin carbapenemasa (control operativo)",IF(AJ88="Ninguna","Concordante: control sin línea","Discordancia: línea reactiva en control sin carbapenemasa"),IF(O88="Resistente por mecanismo no cubierto",IF(AJ88="Ninguna","Acierto: sin línea, mecanismo fuera del panel","Discordancia: línea reactiva con mecanismo fuera del panel"),IF(OR(O88="GES",O88="Otra carbapenemasa fuera del panel"),IF(AJ88="Ninguna","Esperado: familia fuera del panel","Discordancia: línea reactiva con familia fuera del panel"),IF(AJ88="Ninguna","Discordancia: sin línea con mecanismo del panel documentado",IF(ISNUMBER(SEARCH(O88,AJ88)),"Concordante con la familia documentada","Discordancia: familia distinta a la documentada")))))))</f>
        <v/>
      </c>
      <c r="AL88" s="14"/>
      <c r="AM88" s="14"/>
    </row>
    <row r="89" customFormat="false" ht="15" hidden="false" customHeight="false" outlineLevel="0" collapsed="false">
      <c r="A89" s="14"/>
      <c r="B89" s="14"/>
      <c r="C89" s="14"/>
      <c r="D89" s="14"/>
      <c r="E89" s="14"/>
      <c r="F89" s="15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 s="14"/>
      <c r="T89" s="16"/>
      <c r="U89" s="16"/>
      <c r="V89" s="17" t="str">
        <f aca="false">IF(OR(T89="",U89=""),"",ROUND(MOD(U89-T89,1)*1440,0))</f>
        <v/>
      </c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7" t="str">
        <f aca="false">IF(COUNTA(W89:AA89)&lt;5,"",IF(AND(W89=AB89,X89=AC89,Y89=AD89,Z89=AE89,AA89=AF89),"Coinciden","DISCORDANCIA entre lectores"))</f>
        <v/>
      </c>
      <c r="AH89" s="14"/>
      <c r="AI89" s="14"/>
      <c r="AJ89" s="17" t="str">
        <f aca="false">IF(COUNTA(W89:AA89)&lt;5,"",IF(TRIM(IF(OR(W89="Reactivo",W89="Débil"),"NDM ","")&amp;IF(OR(X89="Reactivo",X89="Débil"),"KPC ","")&amp;IF(OR(Y89="Reactivo",Y89="Débil"),"OXA-48 ","")&amp;IF(OR(Z89="Reactivo",Z89="Débil"),"IMP ","")&amp;IF(OR(AA89="Reactivo",AA89="Débil"),"VIM ",""))="","Ninguna",TRIM(IF(OR(W89="Reactivo",W89="Débil"),"NDM ","")&amp;IF(OR(X89="Reactivo",X89="Débil"),"KPC ","")&amp;IF(OR(Y89="Reactivo",Y89="Débil"),"OXA-48 ","")&amp;IF(OR(Z89="Reactivo",Z89="Débil"),"IMP ","")&amp;IF(OR(AA89="Reactivo",AA89="Débil"),"VIM ",""))))</f>
        <v/>
      </c>
      <c r="AK89" s="17" t="str">
        <f aca="false">IF(OR(AJ89="",O89=""),"",IF(AH89&lt;&gt;"Válido","No evaluable",IF(O89="Sin carbapenemasa (control operativo)",IF(AJ89="Ninguna","Concordante: control sin línea","Discordancia: línea reactiva en control sin carbapenemasa"),IF(O89="Resistente por mecanismo no cubierto",IF(AJ89="Ninguna","Acierto: sin línea, mecanismo fuera del panel","Discordancia: línea reactiva con mecanismo fuera del panel"),IF(OR(O89="GES",O89="Otra carbapenemasa fuera del panel"),IF(AJ89="Ninguna","Esperado: familia fuera del panel","Discordancia: línea reactiva con familia fuera del panel"),IF(AJ89="Ninguna","Discordancia: sin línea con mecanismo del panel documentado",IF(ISNUMBER(SEARCH(O89,AJ89)),"Concordante con la familia documentada","Discordancia: familia distinta a la documentada")))))))</f>
        <v/>
      </c>
      <c r="AL89" s="14"/>
      <c r="AM89" s="14"/>
    </row>
    <row r="90" customFormat="false" ht="15" hidden="false" customHeight="false" outlineLevel="0" collapsed="false">
      <c r="A90" s="14"/>
      <c r="B90" s="14"/>
      <c r="C90" s="14"/>
      <c r="D90" s="14"/>
      <c r="E90" s="14"/>
      <c r="F90" s="15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5"/>
      <c r="S90" s="14"/>
      <c r="T90" s="16"/>
      <c r="U90" s="16"/>
      <c r="V90" s="17" t="str">
        <f aca="false">IF(OR(T90="",U90=""),"",ROUND(MOD(U90-T90,1)*1440,0))</f>
        <v/>
      </c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7" t="str">
        <f aca="false">IF(COUNTA(W90:AA90)&lt;5,"",IF(AND(W90=AB90,X90=AC90,Y90=AD90,Z90=AE90,AA90=AF90),"Coinciden","DISCORDANCIA entre lectores"))</f>
        <v/>
      </c>
      <c r="AH90" s="14"/>
      <c r="AI90" s="14"/>
      <c r="AJ90" s="17" t="str">
        <f aca="false">IF(COUNTA(W90:AA90)&lt;5,"",IF(TRIM(IF(OR(W90="Reactivo",W90="Débil"),"NDM ","")&amp;IF(OR(X90="Reactivo",X90="Débil"),"KPC ","")&amp;IF(OR(Y90="Reactivo",Y90="Débil"),"OXA-48 ","")&amp;IF(OR(Z90="Reactivo",Z90="Débil"),"IMP ","")&amp;IF(OR(AA90="Reactivo",AA90="Débil"),"VIM ",""))="","Ninguna",TRIM(IF(OR(W90="Reactivo",W90="Débil"),"NDM ","")&amp;IF(OR(X90="Reactivo",X90="Débil"),"KPC ","")&amp;IF(OR(Y90="Reactivo",Y90="Débil"),"OXA-48 ","")&amp;IF(OR(Z90="Reactivo",Z90="Débil"),"IMP ","")&amp;IF(OR(AA90="Reactivo",AA90="Débil"),"VIM ",""))))</f>
        <v/>
      </c>
      <c r="AK90" s="17" t="str">
        <f aca="false">IF(OR(AJ90="",O90=""),"",IF(AH90&lt;&gt;"Válido","No evaluable",IF(O90="Sin carbapenemasa (control operativo)",IF(AJ90="Ninguna","Concordante: control sin línea","Discordancia: línea reactiva en control sin carbapenemasa"),IF(O90="Resistente por mecanismo no cubierto",IF(AJ90="Ninguna","Acierto: sin línea, mecanismo fuera del panel","Discordancia: línea reactiva con mecanismo fuera del panel"),IF(OR(O90="GES",O90="Otra carbapenemasa fuera del panel"),IF(AJ90="Ninguna","Esperado: familia fuera del panel","Discordancia: línea reactiva con familia fuera del panel"),IF(AJ90="Ninguna","Discordancia: sin línea con mecanismo del panel documentado",IF(ISNUMBER(SEARCH(O90,AJ90)),"Concordante con la familia documentada","Discordancia: familia distinta a la documentada")))))))</f>
        <v/>
      </c>
      <c r="AL90" s="14"/>
      <c r="AM90" s="14"/>
    </row>
    <row r="91" customFormat="false" ht="15" hidden="false" customHeight="false" outlineLevel="0" collapsed="false">
      <c r="A91" s="14"/>
      <c r="B91" s="14"/>
      <c r="C91" s="14"/>
      <c r="D91" s="14"/>
      <c r="E91" s="14"/>
      <c r="F91" s="15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5"/>
      <c r="S91" s="14"/>
      <c r="T91" s="16"/>
      <c r="U91" s="16"/>
      <c r="V91" s="17" t="str">
        <f aca="false">IF(OR(T91="",U91=""),"",ROUND(MOD(U91-T91,1)*1440,0))</f>
        <v/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7" t="str">
        <f aca="false">IF(COUNTA(W91:AA91)&lt;5,"",IF(AND(W91=AB91,X91=AC91,Y91=AD91,Z91=AE91,AA91=AF91),"Coinciden","DISCORDANCIA entre lectores"))</f>
        <v/>
      </c>
      <c r="AH91" s="14"/>
      <c r="AI91" s="14"/>
      <c r="AJ91" s="17" t="str">
        <f aca="false">IF(COUNTA(W91:AA91)&lt;5,"",IF(TRIM(IF(OR(W91="Reactivo",W91="Débil"),"NDM ","")&amp;IF(OR(X91="Reactivo",X91="Débil"),"KPC ","")&amp;IF(OR(Y91="Reactivo",Y91="Débil"),"OXA-48 ","")&amp;IF(OR(Z91="Reactivo",Z91="Débil"),"IMP ","")&amp;IF(OR(AA91="Reactivo",AA91="Débil"),"VIM ",""))="","Ninguna",TRIM(IF(OR(W91="Reactivo",W91="Débil"),"NDM ","")&amp;IF(OR(X91="Reactivo",X91="Débil"),"KPC ","")&amp;IF(OR(Y91="Reactivo",Y91="Débil"),"OXA-48 ","")&amp;IF(OR(Z91="Reactivo",Z91="Débil"),"IMP ","")&amp;IF(OR(AA91="Reactivo",AA91="Débil"),"VIM ",""))))</f>
        <v/>
      </c>
      <c r="AK91" s="17" t="str">
        <f aca="false">IF(OR(AJ91="",O91=""),"",IF(AH91&lt;&gt;"Válido","No evaluable",IF(O91="Sin carbapenemasa (control operativo)",IF(AJ91="Ninguna","Concordante: control sin línea","Discordancia: línea reactiva en control sin carbapenemasa"),IF(O91="Resistente por mecanismo no cubierto",IF(AJ91="Ninguna","Acierto: sin línea, mecanismo fuera del panel","Discordancia: línea reactiva con mecanismo fuera del panel"),IF(OR(O91="GES",O91="Otra carbapenemasa fuera del panel"),IF(AJ91="Ninguna","Esperado: familia fuera del panel","Discordancia: línea reactiva con familia fuera del panel"),IF(AJ91="Ninguna","Discordancia: sin línea con mecanismo del panel documentado",IF(ISNUMBER(SEARCH(O91,AJ91)),"Concordante con la familia documentada","Discordancia: familia distinta a la documentada")))))))</f>
        <v/>
      </c>
      <c r="AL91" s="14"/>
      <c r="AM91" s="14"/>
    </row>
    <row r="92" customFormat="false" ht="15" hidden="false" customHeight="false" outlineLevel="0" collapsed="false">
      <c r="A92" s="14"/>
      <c r="B92" s="14"/>
      <c r="C92" s="14"/>
      <c r="D92" s="14"/>
      <c r="E92" s="14"/>
      <c r="F92" s="15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5"/>
      <c r="S92" s="14"/>
      <c r="T92" s="16"/>
      <c r="U92" s="16"/>
      <c r="V92" s="17" t="str">
        <f aca="false">IF(OR(T92="",U92=""),"",ROUND(MOD(U92-T92,1)*1440,0))</f>
        <v/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7" t="str">
        <f aca="false">IF(COUNTA(W92:AA92)&lt;5,"",IF(AND(W92=AB92,X92=AC92,Y92=AD92,Z92=AE92,AA92=AF92),"Coinciden","DISCORDANCIA entre lectores"))</f>
        <v/>
      </c>
      <c r="AH92" s="14"/>
      <c r="AI92" s="14"/>
      <c r="AJ92" s="17" t="str">
        <f aca="false">IF(COUNTA(W92:AA92)&lt;5,"",IF(TRIM(IF(OR(W92="Reactivo",W92="Débil"),"NDM ","")&amp;IF(OR(X92="Reactivo",X92="Débil"),"KPC ","")&amp;IF(OR(Y92="Reactivo",Y92="Débil"),"OXA-48 ","")&amp;IF(OR(Z92="Reactivo",Z92="Débil"),"IMP ","")&amp;IF(OR(AA92="Reactivo",AA92="Débil"),"VIM ",""))="","Ninguna",TRIM(IF(OR(W92="Reactivo",W92="Débil"),"NDM ","")&amp;IF(OR(X92="Reactivo",X92="Débil"),"KPC ","")&amp;IF(OR(Y92="Reactivo",Y92="Débil"),"OXA-48 ","")&amp;IF(OR(Z92="Reactivo",Z92="Débil"),"IMP ","")&amp;IF(OR(AA92="Reactivo",AA92="Débil"),"VIM ",""))))</f>
        <v/>
      </c>
      <c r="AK92" s="17" t="str">
        <f aca="false">IF(OR(AJ92="",O92=""),"",IF(AH92&lt;&gt;"Válido","No evaluable",IF(O92="Sin carbapenemasa (control operativo)",IF(AJ92="Ninguna","Concordante: control sin línea","Discordancia: línea reactiva en control sin carbapenemasa"),IF(O92="Resistente por mecanismo no cubierto",IF(AJ92="Ninguna","Acierto: sin línea, mecanismo fuera del panel","Discordancia: línea reactiva con mecanismo fuera del panel"),IF(OR(O92="GES",O92="Otra carbapenemasa fuera del panel"),IF(AJ92="Ninguna","Esperado: familia fuera del panel","Discordancia: línea reactiva con familia fuera del panel"),IF(AJ92="Ninguna","Discordancia: sin línea con mecanismo del panel documentado",IF(ISNUMBER(SEARCH(O92,AJ92)),"Concordante con la familia documentada","Discordancia: familia distinta a la documentada")))))))</f>
        <v/>
      </c>
      <c r="AL92" s="14"/>
      <c r="AM92" s="14"/>
    </row>
    <row r="93" customFormat="false" ht="15" hidden="false" customHeight="false" outlineLevel="0" collapsed="false">
      <c r="A93" s="14"/>
      <c r="B93" s="14"/>
      <c r="C93" s="14"/>
      <c r="D93" s="14"/>
      <c r="E93" s="14"/>
      <c r="F93" s="15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5"/>
      <c r="S93" s="14"/>
      <c r="T93" s="16"/>
      <c r="U93" s="16"/>
      <c r="V93" s="17" t="str">
        <f aca="false">IF(OR(T93="",U93=""),"",ROUND(MOD(U93-T93,1)*1440,0))</f>
        <v/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7" t="str">
        <f aca="false">IF(COUNTA(W93:AA93)&lt;5,"",IF(AND(W93=AB93,X93=AC93,Y93=AD93,Z93=AE93,AA93=AF93),"Coinciden","DISCORDANCIA entre lectores"))</f>
        <v/>
      </c>
      <c r="AH93" s="14"/>
      <c r="AI93" s="14"/>
      <c r="AJ93" s="17" t="str">
        <f aca="false">IF(COUNTA(W93:AA93)&lt;5,"",IF(TRIM(IF(OR(W93="Reactivo",W93="Débil"),"NDM ","")&amp;IF(OR(X93="Reactivo",X93="Débil"),"KPC ","")&amp;IF(OR(Y93="Reactivo",Y93="Débil"),"OXA-48 ","")&amp;IF(OR(Z93="Reactivo",Z93="Débil"),"IMP ","")&amp;IF(OR(AA93="Reactivo",AA93="Débil"),"VIM ",""))="","Ninguna",TRIM(IF(OR(W93="Reactivo",W93="Débil"),"NDM ","")&amp;IF(OR(X93="Reactivo",X93="Débil"),"KPC ","")&amp;IF(OR(Y93="Reactivo",Y93="Débil"),"OXA-48 ","")&amp;IF(OR(Z93="Reactivo",Z93="Débil"),"IMP ","")&amp;IF(OR(AA93="Reactivo",AA93="Débil"),"VIM ",""))))</f>
        <v/>
      </c>
      <c r="AK93" s="17" t="str">
        <f aca="false">IF(OR(AJ93="",O93=""),"",IF(AH93&lt;&gt;"Válido","No evaluable",IF(O93="Sin carbapenemasa (control operativo)",IF(AJ93="Ninguna","Concordante: control sin línea","Discordancia: línea reactiva en control sin carbapenemasa"),IF(O93="Resistente por mecanismo no cubierto",IF(AJ93="Ninguna","Acierto: sin línea, mecanismo fuera del panel","Discordancia: línea reactiva con mecanismo fuera del panel"),IF(OR(O93="GES",O93="Otra carbapenemasa fuera del panel"),IF(AJ93="Ninguna","Esperado: familia fuera del panel","Discordancia: línea reactiva con familia fuera del panel"),IF(AJ93="Ninguna","Discordancia: sin línea con mecanismo del panel documentado",IF(ISNUMBER(SEARCH(O93,AJ93)),"Concordante con la familia documentada","Discordancia: familia distinta a la documentada")))))))</f>
        <v/>
      </c>
      <c r="AL93" s="14"/>
      <c r="AM93" s="14"/>
    </row>
    <row r="94" customFormat="false" ht="15" hidden="false" customHeight="false" outlineLevel="0" collapsed="false">
      <c r="A94" s="14"/>
      <c r="B94" s="14"/>
      <c r="C94" s="14"/>
      <c r="D94" s="14"/>
      <c r="E94" s="14"/>
      <c r="F94" s="15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5"/>
      <c r="S94" s="14"/>
      <c r="T94" s="16"/>
      <c r="U94" s="16"/>
      <c r="V94" s="17" t="str">
        <f aca="false">IF(OR(T94="",U94=""),"",ROUND(MOD(U94-T94,1)*1440,0))</f>
        <v/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7" t="str">
        <f aca="false">IF(COUNTA(W94:AA94)&lt;5,"",IF(AND(W94=AB94,X94=AC94,Y94=AD94,Z94=AE94,AA94=AF94),"Coinciden","DISCORDANCIA entre lectores"))</f>
        <v/>
      </c>
      <c r="AH94" s="14"/>
      <c r="AI94" s="14"/>
      <c r="AJ94" s="17" t="str">
        <f aca="false">IF(COUNTA(W94:AA94)&lt;5,"",IF(TRIM(IF(OR(W94="Reactivo",W94="Débil"),"NDM ","")&amp;IF(OR(X94="Reactivo",X94="Débil"),"KPC ","")&amp;IF(OR(Y94="Reactivo",Y94="Débil"),"OXA-48 ","")&amp;IF(OR(Z94="Reactivo",Z94="Débil"),"IMP ","")&amp;IF(OR(AA94="Reactivo",AA94="Débil"),"VIM ",""))="","Ninguna",TRIM(IF(OR(W94="Reactivo",W94="Débil"),"NDM ","")&amp;IF(OR(X94="Reactivo",X94="Débil"),"KPC ","")&amp;IF(OR(Y94="Reactivo",Y94="Débil"),"OXA-48 ","")&amp;IF(OR(Z94="Reactivo",Z94="Débil"),"IMP ","")&amp;IF(OR(AA94="Reactivo",AA94="Débil"),"VIM ",""))))</f>
        <v/>
      </c>
      <c r="AK94" s="17" t="str">
        <f aca="false">IF(OR(AJ94="",O94=""),"",IF(AH94&lt;&gt;"Válido","No evaluable",IF(O94="Sin carbapenemasa (control operativo)",IF(AJ94="Ninguna","Concordante: control sin línea","Discordancia: línea reactiva en control sin carbapenemasa"),IF(O94="Resistente por mecanismo no cubierto",IF(AJ94="Ninguna","Acierto: sin línea, mecanismo fuera del panel","Discordancia: línea reactiva con mecanismo fuera del panel"),IF(OR(O94="GES",O94="Otra carbapenemasa fuera del panel"),IF(AJ94="Ninguna","Esperado: familia fuera del panel","Discordancia: línea reactiva con familia fuera del panel"),IF(AJ94="Ninguna","Discordancia: sin línea con mecanismo del panel documentado",IF(ISNUMBER(SEARCH(O94,AJ94)),"Concordante con la familia documentada","Discordancia: familia distinta a la documentada")))))))</f>
        <v/>
      </c>
      <c r="AL94" s="14"/>
      <c r="AM94" s="14"/>
    </row>
    <row r="95" customFormat="false" ht="15" hidden="false" customHeight="false" outlineLevel="0" collapsed="false">
      <c r="A95" s="14"/>
      <c r="B95" s="14"/>
      <c r="C95" s="14"/>
      <c r="D95" s="14"/>
      <c r="E95" s="14"/>
      <c r="F95" s="15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5"/>
      <c r="S95" s="14"/>
      <c r="T95" s="16"/>
      <c r="U95" s="16"/>
      <c r="V95" s="17" t="str">
        <f aca="false">IF(OR(T95="",U95=""),"",ROUND(MOD(U95-T95,1)*1440,0))</f>
        <v/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7" t="str">
        <f aca="false">IF(COUNTA(W95:AA95)&lt;5,"",IF(AND(W95=AB95,X95=AC95,Y95=AD95,Z95=AE95,AA95=AF95),"Coinciden","DISCORDANCIA entre lectores"))</f>
        <v/>
      </c>
      <c r="AH95" s="14"/>
      <c r="AI95" s="14"/>
      <c r="AJ95" s="17" t="str">
        <f aca="false">IF(COUNTA(W95:AA95)&lt;5,"",IF(TRIM(IF(OR(W95="Reactivo",W95="Débil"),"NDM ","")&amp;IF(OR(X95="Reactivo",X95="Débil"),"KPC ","")&amp;IF(OR(Y95="Reactivo",Y95="Débil"),"OXA-48 ","")&amp;IF(OR(Z95="Reactivo",Z95="Débil"),"IMP ","")&amp;IF(OR(AA95="Reactivo",AA95="Débil"),"VIM ",""))="","Ninguna",TRIM(IF(OR(W95="Reactivo",W95="Débil"),"NDM ","")&amp;IF(OR(X95="Reactivo",X95="Débil"),"KPC ","")&amp;IF(OR(Y95="Reactivo",Y95="Débil"),"OXA-48 ","")&amp;IF(OR(Z95="Reactivo",Z95="Débil"),"IMP ","")&amp;IF(OR(AA95="Reactivo",AA95="Débil"),"VIM ",""))))</f>
        <v/>
      </c>
      <c r="AK95" s="17" t="str">
        <f aca="false">IF(OR(AJ95="",O95=""),"",IF(AH95&lt;&gt;"Válido","No evaluable",IF(O95="Sin carbapenemasa (control operativo)",IF(AJ95="Ninguna","Concordante: control sin línea","Discordancia: línea reactiva en control sin carbapenemasa"),IF(O95="Resistente por mecanismo no cubierto",IF(AJ95="Ninguna","Acierto: sin línea, mecanismo fuera del panel","Discordancia: línea reactiva con mecanismo fuera del panel"),IF(OR(O95="GES",O95="Otra carbapenemasa fuera del panel"),IF(AJ95="Ninguna","Esperado: familia fuera del panel","Discordancia: línea reactiva con familia fuera del panel"),IF(AJ95="Ninguna","Discordancia: sin línea con mecanismo del panel documentado",IF(ISNUMBER(SEARCH(O95,AJ95)),"Concordante con la familia documentada","Discordancia: familia distinta a la documentada")))))))</f>
        <v/>
      </c>
      <c r="AL95" s="14"/>
      <c r="AM95" s="14"/>
    </row>
    <row r="96" customFormat="false" ht="15" hidden="false" customHeight="false" outlineLevel="0" collapsed="false">
      <c r="A96" s="14"/>
      <c r="B96" s="14"/>
      <c r="C96" s="14"/>
      <c r="D96" s="14"/>
      <c r="E96" s="14"/>
      <c r="F96" s="15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5"/>
      <c r="S96" s="14"/>
      <c r="T96" s="16"/>
      <c r="U96" s="16"/>
      <c r="V96" s="17" t="str">
        <f aca="false">IF(OR(T96="",U96=""),"",ROUND(MOD(U96-T96,1)*1440,0))</f>
        <v/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7" t="str">
        <f aca="false">IF(COUNTA(W96:AA96)&lt;5,"",IF(AND(W96=AB96,X96=AC96,Y96=AD96,Z96=AE96,AA96=AF96),"Coinciden","DISCORDANCIA entre lectores"))</f>
        <v/>
      </c>
      <c r="AH96" s="14"/>
      <c r="AI96" s="14"/>
      <c r="AJ96" s="17" t="str">
        <f aca="false">IF(COUNTA(W96:AA96)&lt;5,"",IF(TRIM(IF(OR(W96="Reactivo",W96="Débil"),"NDM ","")&amp;IF(OR(X96="Reactivo",X96="Débil"),"KPC ","")&amp;IF(OR(Y96="Reactivo",Y96="Débil"),"OXA-48 ","")&amp;IF(OR(Z96="Reactivo",Z96="Débil"),"IMP ","")&amp;IF(OR(AA96="Reactivo",AA96="Débil"),"VIM ",""))="","Ninguna",TRIM(IF(OR(W96="Reactivo",W96="Débil"),"NDM ","")&amp;IF(OR(X96="Reactivo",X96="Débil"),"KPC ","")&amp;IF(OR(Y96="Reactivo",Y96="Débil"),"OXA-48 ","")&amp;IF(OR(Z96="Reactivo",Z96="Débil"),"IMP ","")&amp;IF(OR(AA96="Reactivo",AA96="Débil"),"VIM ",""))))</f>
        <v/>
      </c>
      <c r="AK96" s="17" t="str">
        <f aca="false">IF(OR(AJ96="",O96=""),"",IF(AH96&lt;&gt;"Válido","No evaluable",IF(O96="Sin carbapenemasa (control operativo)",IF(AJ96="Ninguna","Concordante: control sin línea","Discordancia: línea reactiva en control sin carbapenemasa"),IF(O96="Resistente por mecanismo no cubierto",IF(AJ96="Ninguna","Acierto: sin línea, mecanismo fuera del panel","Discordancia: línea reactiva con mecanismo fuera del panel"),IF(OR(O96="GES",O96="Otra carbapenemasa fuera del panel"),IF(AJ96="Ninguna","Esperado: familia fuera del panel","Discordancia: línea reactiva con familia fuera del panel"),IF(AJ96="Ninguna","Discordancia: sin línea con mecanismo del panel documentado",IF(ISNUMBER(SEARCH(O96,AJ96)),"Concordante con la familia documentada","Discordancia: familia distinta a la documentada")))))))</f>
        <v/>
      </c>
      <c r="AL96" s="14"/>
      <c r="AM96" s="14"/>
    </row>
    <row r="97" customFormat="false" ht="15" hidden="false" customHeight="false" outlineLevel="0" collapsed="false">
      <c r="A97" s="14"/>
      <c r="B97" s="14"/>
      <c r="C97" s="14"/>
      <c r="D97" s="14"/>
      <c r="E97" s="14"/>
      <c r="F97" s="15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5"/>
      <c r="S97" s="14"/>
      <c r="T97" s="16"/>
      <c r="U97" s="16"/>
      <c r="V97" s="17" t="str">
        <f aca="false">IF(OR(T97="",U97=""),"",ROUND(MOD(U97-T97,1)*1440,0))</f>
        <v/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7" t="str">
        <f aca="false">IF(COUNTA(W97:AA97)&lt;5,"",IF(AND(W97=AB97,X97=AC97,Y97=AD97,Z97=AE97,AA97=AF97),"Coinciden","DISCORDANCIA entre lectores"))</f>
        <v/>
      </c>
      <c r="AH97" s="14"/>
      <c r="AI97" s="14"/>
      <c r="AJ97" s="17" t="str">
        <f aca="false">IF(COUNTA(W97:AA97)&lt;5,"",IF(TRIM(IF(OR(W97="Reactivo",W97="Débil"),"NDM ","")&amp;IF(OR(X97="Reactivo",X97="Débil"),"KPC ","")&amp;IF(OR(Y97="Reactivo",Y97="Débil"),"OXA-48 ","")&amp;IF(OR(Z97="Reactivo",Z97="Débil"),"IMP ","")&amp;IF(OR(AA97="Reactivo",AA97="Débil"),"VIM ",""))="","Ninguna",TRIM(IF(OR(W97="Reactivo",W97="Débil"),"NDM ","")&amp;IF(OR(X97="Reactivo",X97="Débil"),"KPC ","")&amp;IF(OR(Y97="Reactivo",Y97="Débil"),"OXA-48 ","")&amp;IF(OR(Z97="Reactivo",Z97="Débil"),"IMP ","")&amp;IF(OR(AA97="Reactivo",AA97="Débil"),"VIM ",""))))</f>
        <v/>
      </c>
      <c r="AK97" s="17" t="str">
        <f aca="false">IF(OR(AJ97="",O97=""),"",IF(AH97&lt;&gt;"Válido","No evaluable",IF(O97="Sin carbapenemasa (control operativo)",IF(AJ97="Ninguna","Concordante: control sin línea","Discordancia: línea reactiva en control sin carbapenemasa"),IF(O97="Resistente por mecanismo no cubierto",IF(AJ97="Ninguna","Acierto: sin línea, mecanismo fuera del panel","Discordancia: línea reactiva con mecanismo fuera del panel"),IF(OR(O97="GES",O97="Otra carbapenemasa fuera del panel"),IF(AJ97="Ninguna","Esperado: familia fuera del panel","Discordancia: línea reactiva con familia fuera del panel"),IF(AJ97="Ninguna","Discordancia: sin línea con mecanismo del panel documentado",IF(ISNUMBER(SEARCH(O97,AJ97)),"Concordante con la familia documentada","Discordancia: familia distinta a la documentada")))))))</f>
        <v/>
      </c>
      <c r="AL97" s="14"/>
      <c r="AM97" s="14"/>
    </row>
    <row r="98" customFormat="false" ht="15" hidden="false" customHeight="false" outlineLevel="0" collapsed="false">
      <c r="A98" s="14"/>
      <c r="B98" s="14"/>
      <c r="C98" s="14"/>
      <c r="D98" s="14"/>
      <c r="E98" s="14"/>
      <c r="F98" s="15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5"/>
      <c r="S98" s="14"/>
      <c r="T98" s="16"/>
      <c r="U98" s="16"/>
      <c r="V98" s="17" t="str">
        <f aca="false">IF(OR(T98="",U98=""),"",ROUND(MOD(U98-T98,1)*1440,0))</f>
        <v/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7" t="str">
        <f aca="false">IF(COUNTA(W98:AA98)&lt;5,"",IF(AND(W98=AB98,X98=AC98,Y98=AD98,Z98=AE98,AA98=AF98),"Coinciden","DISCORDANCIA entre lectores"))</f>
        <v/>
      </c>
      <c r="AH98" s="14"/>
      <c r="AI98" s="14"/>
      <c r="AJ98" s="17" t="str">
        <f aca="false">IF(COUNTA(W98:AA98)&lt;5,"",IF(TRIM(IF(OR(W98="Reactivo",W98="Débil"),"NDM ","")&amp;IF(OR(X98="Reactivo",X98="Débil"),"KPC ","")&amp;IF(OR(Y98="Reactivo",Y98="Débil"),"OXA-48 ","")&amp;IF(OR(Z98="Reactivo",Z98="Débil"),"IMP ","")&amp;IF(OR(AA98="Reactivo",AA98="Débil"),"VIM ",""))="","Ninguna",TRIM(IF(OR(W98="Reactivo",W98="Débil"),"NDM ","")&amp;IF(OR(X98="Reactivo",X98="Débil"),"KPC ","")&amp;IF(OR(Y98="Reactivo",Y98="Débil"),"OXA-48 ","")&amp;IF(OR(Z98="Reactivo",Z98="Débil"),"IMP ","")&amp;IF(OR(AA98="Reactivo",AA98="Débil"),"VIM ",""))))</f>
        <v/>
      </c>
      <c r="AK98" s="17" t="str">
        <f aca="false">IF(OR(AJ98="",O98=""),"",IF(AH98&lt;&gt;"Válido","No evaluable",IF(O98="Sin carbapenemasa (control operativo)",IF(AJ98="Ninguna","Concordante: control sin línea","Discordancia: línea reactiva en control sin carbapenemasa"),IF(O98="Resistente por mecanismo no cubierto",IF(AJ98="Ninguna","Acierto: sin línea, mecanismo fuera del panel","Discordancia: línea reactiva con mecanismo fuera del panel"),IF(OR(O98="GES",O98="Otra carbapenemasa fuera del panel"),IF(AJ98="Ninguna","Esperado: familia fuera del panel","Discordancia: línea reactiva con familia fuera del panel"),IF(AJ98="Ninguna","Discordancia: sin línea con mecanismo del panel documentado",IF(ISNUMBER(SEARCH(O98,AJ98)),"Concordante con la familia documentada","Discordancia: familia distinta a la documentada")))))))</f>
        <v/>
      </c>
      <c r="AL98" s="14"/>
      <c r="AM98" s="14"/>
    </row>
    <row r="99" customFormat="false" ht="15" hidden="false" customHeight="false" outlineLevel="0" collapsed="false">
      <c r="A99" s="14"/>
      <c r="B99" s="14"/>
      <c r="C99" s="14"/>
      <c r="D99" s="14"/>
      <c r="E99" s="14"/>
      <c r="F99" s="15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5"/>
      <c r="S99" s="14"/>
      <c r="T99" s="16"/>
      <c r="U99" s="16"/>
      <c r="V99" s="17" t="str">
        <f aca="false">IF(OR(T99="",U99=""),"",ROUND(MOD(U99-T99,1)*1440,0))</f>
        <v/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7" t="str">
        <f aca="false">IF(COUNTA(W99:AA99)&lt;5,"",IF(AND(W99=AB99,X99=AC99,Y99=AD99,Z99=AE99,AA99=AF99),"Coinciden","DISCORDANCIA entre lectores"))</f>
        <v/>
      </c>
      <c r="AH99" s="14"/>
      <c r="AI99" s="14"/>
      <c r="AJ99" s="17" t="str">
        <f aca="false">IF(COUNTA(W99:AA99)&lt;5,"",IF(TRIM(IF(OR(W99="Reactivo",W99="Débil"),"NDM ","")&amp;IF(OR(X99="Reactivo",X99="Débil"),"KPC ","")&amp;IF(OR(Y99="Reactivo",Y99="Débil"),"OXA-48 ","")&amp;IF(OR(Z99="Reactivo",Z99="Débil"),"IMP ","")&amp;IF(OR(AA99="Reactivo",AA99="Débil"),"VIM ",""))="","Ninguna",TRIM(IF(OR(W99="Reactivo",W99="Débil"),"NDM ","")&amp;IF(OR(X99="Reactivo",X99="Débil"),"KPC ","")&amp;IF(OR(Y99="Reactivo",Y99="Débil"),"OXA-48 ","")&amp;IF(OR(Z99="Reactivo",Z99="Débil"),"IMP ","")&amp;IF(OR(AA99="Reactivo",AA99="Débil"),"VIM ",""))))</f>
        <v/>
      </c>
      <c r="AK99" s="17" t="str">
        <f aca="false">IF(OR(AJ99="",O99=""),"",IF(AH99&lt;&gt;"Válido","No evaluable",IF(O99="Sin carbapenemasa (control operativo)",IF(AJ99="Ninguna","Concordante: control sin línea","Discordancia: línea reactiva en control sin carbapenemasa"),IF(O99="Resistente por mecanismo no cubierto",IF(AJ99="Ninguna","Acierto: sin línea, mecanismo fuera del panel","Discordancia: línea reactiva con mecanismo fuera del panel"),IF(OR(O99="GES",O99="Otra carbapenemasa fuera del panel"),IF(AJ99="Ninguna","Esperado: familia fuera del panel","Discordancia: línea reactiva con familia fuera del panel"),IF(AJ99="Ninguna","Discordancia: sin línea con mecanismo del panel documentado",IF(ISNUMBER(SEARCH(O99,AJ99)),"Concordante con la familia documentada","Discordancia: familia distinta a la documentada")))))))</f>
        <v/>
      </c>
      <c r="AL99" s="14"/>
      <c r="AM99" s="14"/>
    </row>
    <row r="100" customFormat="false" ht="15" hidden="false" customHeight="false" outlineLevel="0" collapsed="false">
      <c r="A100" s="14"/>
      <c r="B100" s="14"/>
      <c r="C100" s="14"/>
      <c r="D100" s="14"/>
      <c r="E100" s="14"/>
      <c r="F100" s="15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 s="14"/>
      <c r="T100" s="16"/>
      <c r="U100" s="16"/>
      <c r="V100" s="17" t="str">
        <f aca="false">IF(OR(T100="",U100=""),"",ROUND(MOD(U100-T100,1)*1440,0))</f>
        <v/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7" t="str">
        <f aca="false">IF(COUNTA(W100:AA100)&lt;5,"",IF(AND(W100=AB100,X100=AC100,Y100=AD100,Z100=AE100,AA100=AF100),"Coinciden","DISCORDANCIA entre lectores"))</f>
        <v/>
      </c>
      <c r="AH100" s="14"/>
      <c r="AI100" s="14"/>
      <c r="AJ100" s="17" t="str">
        <f aca="false">IF(COUNTA(W100:AA100)&lt;5,"",IF(TRIM(IF(OR(W100="Reactivo",W100="Débil"),"NDM ","")&amp;IF(OR(X100="Reactivo",X100="Débil"),"KPC ","")&amp;IF(OR(Y100="Reactivo",Y100="Débil"),"OXA-48 ","")&amp;IF(OR(Z100="Reactivo",Z100="Débil"),"IMP ","")&amp;IF(OR(AA100="Reactivo",AA100="Débil"),"VIM ",""))="","Ninguna",TRIM(IF(OR(W100="Reactivo",W100="Débil"),"NDM ","")&amp;IF(OR(X100="Reactivo",X100="Débil"),"KPC ","")&amp;IF(OR(Y100="Reactivo",Y100="Débil"),"OXA-48 ","")&amp;IF(OR(Z100="Reactivo",Z100="Débil"),"IMP ","")&amp;IF(OR(AA100="Reactivo",AA100="Débil"),"VIM ",""))))</f>
        <v/>
      </c>
      <c r="AK100" s="17" t="str">
        <f aca="false">IF(OR(AJ100="",O100=""),"",IF(AH100&lt;&gt;"Válido","No evaluable",IF(O100="Sin carbapenemasa (control operativo)",IF(AJ100="Ninguna","Concordante: control sin línea","Discordancia: línea reactiva en control sin carbapenemasa"),IF(O100="Resistente por mecanismo no cubierto",IF(AJ100="Ninguna","Acierto: sin línea, mecanismo fuera del panel","Discordancia: línea reactiva con mecanismo fuera del panel"),IF(OR(O100="GES",O100="Otra carbapenemasa fuera del panel"),IF(AJ100="Ninguna","Esperado: familia fuera del panel","Discordancia: línea reactiva con familia fuera del panel"),IF(AJ100="Ninguna","Discordancia: sin línea con mecanismo del panel documentado",IF(ISNUMBER(SEARCH(O100,AJ100)),"Concordante con la familia documentada","Discordancia: familia distinta a la documentada")))))))</f>
        <v/>
      </c>
      <c r="AL100" s="14"/>
      <c r="AM100" s="14"/>
    </row>
    <row r="101" customFormat="false" ht="15" hidden="false" customHeight="false" outlineLevel="0" collapsed="false">
      <c r="A101" s="14"/>
      <c r="B101" s="14"/>
      <c r="C101" s="14"/>
      <c r="D101" s="14"/>
      <c r="E101" s="14"/>
      <c r="F101" s="15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 s="14"/>
      <c r="T101" s="16"/>
      <c r="U101" s="16"/>
      <c r="V101" s="17" t="str">
        <f aca="false">IF(OR(T101="",U101=""),"",ROUND(MOD(U101-T101,1)*1440,0))</f>
        <v/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7" t="str">
        <f aca="false">IF(COUNTA(W101:AA101)&lt;5,"",IF(AND(W101=AB101,X101=AC101,Y101=AD101,Z101=AE101,AA101=AF101),"Coinciden","DISCORDANCIA entre lectores"))</f>
        <v/>
      </c>
      <c r="AH101" s="14"/>
      <c r="AI101" s="14"/>
      <c r="AJ101" s="17" t="str">
        <f aca="false">IF(COUNTA(W101:AA101)&lt;5,"",IF(TRIM(IF(OR(W101="Reactivo",W101="Débil"),"NDM ","")&amp;IF(OR(X101="Reactivo",X101="Débil"),"KPC ","")&amp;IF(OR(Y101="Reactivo",Y101="Débil"),"OXA-48 ","")&amp;IF(OR(Z101="Reactivo",Z101="Débil"),"IMP ","")&amp;IF(OR(AA101="Reactivo",AA101="Débil"),"VIM ",""))="","Ninguna",TRIM(IF(OR(W101="Reactivo",W101="Débil"),"NDM ","")&amp;IF(OR(X101="Reactivo",X101="Débil"),"KPC ","")&amp;IF(OR(Y101="Reactivo",Y101="Débil"),"OXA-48 ","")&amp;IF(OR(Z101="Reactivo",Z101="Débil"),"IMP ","")&amp;IF(OR(AA101="Reactivo",AA101="Débil"),"VIM ",""))))</f>
        <v/>
      </c>
      <c r="AK101" s="17" t="str">
        <f aca="false">IF(OR(AJ101="",O101=""),"",IF(AH101&lt;&gt;"Válido","No evaluable",IF(O101="Sin carbapenemasa (control operativo)",IF(AJ101="Ninguna","Concordante: control sin línea","Discordancia: línea reactiva en control sin carbapenemasa"),IF(O101="Resistente por mecanismo no cubierto",IF(AJ101="Ninguna","Acierto: sin línea, mecanismo fuera del panel","Discordancia: línea reactiva con mecanismo fuera del panel"),IF(OR(O101="GES",O101="Otra carbapenemasa fuera del panel"),IF(AJ101="Ninguna","Esperado: familia fuera del panel","Discordancia: línea reactiva con familia fuera del panel"),IF(AJ101="Ninguna","Discordancia: sin línea con mecanismo del panel documentado",IF(ISNUMBER(SEARCH(O101,AJ101)),"Concordante con la familia documentada","Discordancia: familia distinta a la documentada")))))))</f>
        <v/>
      </c>
      <c r="AL101" s="14"/>
      <c r="AM101" s="14"/>
    </row>
    <row r="102" customFormat="false" ht="15" hidden="false" customHeight="false" outlineLevel="0" collapsed="false">
      <c r="A102" s="14"/>
      <c r="B102" s="14"/>
      <c r="C102" s="14"/>
      <c r="D102" s="14"/>
      <c r="E102" s="14"/>
      <c r="F102" s="15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 s="14"/>
      <c r="T102" s="16"/>
      <c r="U102" s="16"/>
      <c r="V102" s="17" t="str">
        <f aca="false">IF(OR(T102="",U102=""),"",ROUND(MOD(U102-T102,1)*1440,0))</f>
        <v/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7" t="str">
        <f aca="false">IF(COUNTA(W102:AA102)&lt;5,"",IF(AND(W102=AB102,X102=AC102,Y102=AD102,Z102=AE102,AA102=AF102),"Coinciden","DISCORDANCIA entre lectores"))</f>
        <v/>
      </c>
      <c r="AH102" s="14"/>
      <c r="AI102" s="14"/>
      <c r="AJ102" s="17" t="str">
        <f aca="false">IF(COUNTA(W102:AA102)&lt;5,"",IF(TRIM(IF(OR(W102="Reactivo",W102="Débil"),"NDM ","")&amp;IF(OR(X102="Reactivo",X102="Débil"),"KPC ","")&amp;IF(OR(Y102="Reactivo",Y102="Débil"),"OXA-48 ","")&amp;IF(OR(Z102="Reactivo",Z102="Débil"),"IMP ","")&amp;IF(OR(AA102="Reactivo",AA102="Débil"),"VIM ",""))="","Ninguna",TRIM(IF(OR(W102="Reactivo",W102="Débil"),"NDM ","")&amp;IF(OR(X102="Reactivo",X102="Débil"),"KPC ","")&amp;IF(OR(Y102="Reactivo",Y102="Débil"),"OXA-48 ","")&amp;IF(OR(Z102="Reactivo",Z102="Débil"),"IMP ","")&amp;IF(OR(AA102="Reactivo",AA102="Débil"),"VIM ",""))))</f>
        <v/>
      </c>
      <c r="AK102" s="17" t="str">
        <f aca="false">IF(OR(AJ102="",O102=""),"",IF(AH102&lt;&gt;"Válido","No evaluable",IF(O102="Sin carbapenemasa (control operativo)",IF(AJ102="Ninguna","Concordante: control sin línea","Discordancia: línea reactiva en control sin carbapenemasa"),IF(O102="Resistente por mecanismo no cubierto",IF(AJ102="Ninguna","Acierto: sin línea, mecanismo fuera del panel","Discordancia: línea reactiva con mecanismo fuera del panel"),IF(OR(O102="GES",O102="Otra carbapenemasa fuera del panel"),IF(AJ102="Ninguna","Esperado: familia fuera del panel","Discordancia: línea reactiva con familia fuera del panel"),IF(AJ102="Ninguna","Discordancia: sin línea con mecanismo del panel documentado",IF(ISNUMBER(SEARCH(O102,AJ102)),"Concordante con la familia documentada","Discordancia: familia distinta a la documentada")))))))</f>
        <v/>
      </c>
      <c r="AL102" s="14"/>
      <c r="AM102" s="14"/>
    </row>
    <row r="103" customFormat="false" ht="15" hidden="false" customHeight="false" outlineLevel="0" collapsed="false">
      <c r="A103" s="14"/>
      <c r="B103" s="14"/>
      <c r="C103" s="14"/>
      <c r="D103" s="14"/>
      <c r="E103" s="14"/>
      <c r="F103" s="15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 s="14"/>
      <c r="T103" s="16"/>
      <c r="U103" s="16"/>
      <c r="V103" s="17" t="str">
        <f aca="false">IF(OR(T103="",U103=""),"",ROUND(MOD(U103-T103,1)*1440,0))</f>
        <v/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7" t="str">
        <f aca="false">IF(COUNTA(W103:AA103)&lt;5,"",IF(AND(W103=AB103,X103=AC103,Y103=AD103,Z103=AE103,AA103=AF103),"Coinciden","DISCORDANCIA entre lectores"))</f>
        <v/>
      </c>
      <c r="AH103" s="14"/>
      <c r="AI103" s="14"/>
      <c r="AJ103" s="17" t="str">
        <f aca="false">IF(COUNTA(W103:AA103)&lt;5,"",IF(TRIM(IF(OR(W103="Reactivo",W103="Débil"),"NDM ","")&amp;IF(OR(X103="Reactivo",X103="Débil"),"KPC ","")&amp;IF(OR(Y103="Reactivo",Y103="Débil"),"OXA-48 ","")&amp;IF(OR(Z103="Reactivo",Z103="Débil"),"IMP ","")&amp;IF(OR(AA103="Reactivo",AA103="Débil"),"VIM ",""))="","Ninguna",TRIM(IF(OR(W103="Reactivo",W103="Débil"),"NDM ","")&amp;IF(OR(X103="Reactivo",X103="Débil"),"KPC ","")&amp;IF(OR(Y103="Reactivo",Y103="Débil"),"OXA-48 ","")&amp;IF(OR(Z103="Reactivo",Z103="Débil"),"IMP ","")&amp;IF(OR(AA103="Reactivo",AA103="Débil"),"VIM ",""))))</f>
        <v/>
      </c>
      <c r="AK103" s="17" t="str">
        <f aca="false">IF(OR(AJ103="",O103=""),"",IF(AH103&lt;&gt;"Válido","No evaluable",IF(O103="Sin carbapenemasa (control operativo)",IF(AJ103="Ninguna","Concordante: control sin línea","Discordancia: línea reactiva en control sin carbapenemasa"),IF(O103="Resistente por mecanismo no cubierto",IF(AJ103="Ninguna","Acierto: sin línea, mecanismo fuera del panel","Discordancia: línea reactiva con mecanismo fuera del panel"),IF(OR(O103="GES",O103="Otra carbapenemasa fuera del panel"),IF(AJ103="Ninguna","Esperado: familia fuera del panel","Discordancia: línea reactiva con familia fuera del panel"),IF(AJ103="Ninguna","Discordancia: sin línea con mecanismo del panel documentado",IF(ISNUMBER(SEARCH(O103,AJ103)),"Concordante con la familia documentada","Discordancia: familia distinta a la documentada")))))))</f>
        <v/>
      </c>
      <c r="AL103" s="14"/>
      <c r="AM103" s="14"/>
    </row>
    <row r="104" customFormat="false" ht="15" hidden="false" customHeight="false" outlineLevel="0" collapsed="false">
      <c r="A104" s="14"/>
      <c r="B104" s="14"/>
      <c r="C104" s="14"/>
      <c r="D104" s="14"/>
      <c r="E104" s="14"/>
      <c r="F104" s="15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 s="14"/>
      <c r="T104" s="16"/>
      <c r="U104" s="16"/>
      <c r="V104" s="17" t="str">
        <f aca="false">IF(OR(T104="",U104=""),"",ROUND(MOD(U104-T104,1)*1440,0))</f>
        <v/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7" t="str">
        <f aca="false">IF(COUNTA(W104:AA104)&lt;5,"",IF(AND(W104=AB104,X104=AC104,Y104=AD104,Z104=AE104,AA104=AF104),"Coinciden","DISCORDANCIA entre lectores"))</f>
        <v/>
      </c>
      <c r="AH104" s="14"/>
      <c r="AI104" s="14"/>
      <c r="AJ104" s="17" t="str">
        <f aca="false">IF(COUNTA(W104:AA104)&lt;5,"",IF(TRIM(IF(OR(W104="Reactivo",W104="Débil"),"NDM ","")&amp;IF(OR(X104="Reactivo",X104="Débil"),"KPC ","")&amp;IF(OR(Y104="Reactivo",Y104="Débil"),"OXA-48 ","")&amp;IF(OR(Z104="Reactivo",Z104="Débil"),"IMP ","")&amp;IF(OR(AA104="Reactivo",AA104="Débil"),"VIM ",""))="","Ninguna",TRIM(IF(OR(W104="Reactivo",W104="Débil"),"NDM ","")&amp;IF(OR(X104="Reactivo",X104="Débil"),"KPC ","")&amp;IF(OR(Y104="Reactivo",Y104="Débil"),"OXA-48 ","")&amp;IF(OR(Z104="Reactivo",Z104="Débil"),"IMP ","")&amp;IF(OR(AA104="Reactivo",AA104="Débil"),"VIM ",""))))</f>
        <v/>
      </c>
      <c r="AK104" s="17" t="str">
        <f aca="false">IF(OR(AJ104="",O104=""),"",IF(AH104&lt;&gt;"Válido","No evaluable",IF(O104="Sin carbapenemasa (control operativo)",IF(AJ104="Ninguna","Concordante: control sin línea","Discordancia: línea reactiva en control sin carbapenemasa"),IF(O104="Resistente por mecanismo no cubierto",IF(AJ104="Ninguna","Acierto: sin línea, mecanismo fuera del panel","Discordancia: línea reactiva con mecanismo fuera del panel"),IF(OR(O104="GES",O104="Otra carbapenemasa fuera del panel"),IF(AJ104="Ninguna","Esperado: familia fuera del panel","Discordancia: línea reactiva con familia fuera del panel"),IF(AJ104="Ninguna","Discordancia: sin línea con mecanismo del panel documentado",IF(ISNUMBER(SEARCH(O104,AJ104)),"Concordante con la familia documentada","Discordancia: familia distinta a la documentada")))))))</f>
        <v/>
      </c>
      <c r="AL104" s="14"/>
      <c r="AM104" s="14"/>
    </row>
    <row r="105" customFormat="false" ht="15" hidden="false" customHeight="false" outlineLevel="0" collapsed="false">
      <c r="A105" s="14"/>
      <c r="B105" s="14"/>
      <c r="C105" s="14"/>
      <c r="D105" s="14"/>
      <c r="E105" s="14"/>
      <c r="F105" s="15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 s="14"/>
      <c r="T105" s="16"/>
      <c r="U105" s="16"/>
      <c r="V105" s="17" t="str">
        <f aca="false">IF(OR(T105="",U105=""),"",ROUND(MOD(U105-T105,1)*1440,0))</f>
        <v/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7" t="str">
        <f aca="false">IF(COUNTA(W105:AA105)&lt;5,"",IF(AND(W105=AB105,X105=AC105,Y105=AD105,Z105=AE105,AA105=AF105),"Coinciden","DISCORDANCIA entre lectores"))</f>
        <v/>
      </c>
      <c r="AH105" s="14"/>
      <c r="AI105" s="14"/>
      <c r="AJ105" s="17" t="str">
        <f aca="false">IF(COUNTA(W105:AA105)&lt;5,"",IF(TRIM(IF(OR(W105="Reactivo",W105="Débil"),"NDM ","")&amp;IF(OR(X105="Reactivo",X105="Débil"),"KPC ","")&amp;IF(OR(Y105="Reactivo",Y105="Débil"),"OXA-48 ","")&amp;IF(OR(Z105="Reactivo",Z105="Débil"),"IMP ","")&amp;IF(OR(AA105="Reactivo",AA105="Débil"),"VIM ",""))="","Ninguna",TRIM(IF(OR(W105="Reactivo",W105="Débil"),"NDM ","")&amp;IF(OR(X105="Reactivo",X105="Débil"),"KPC ","")&amp;IF(OR(Y105="Reactivo",Y105="Débil"),"OXA-48 ","")&amp;IF(OR(Z105="Reactivo",Z105="Débil"),"IMP ","")&amp;IF(OR(AA105="Reactivo",AA105="Débil"),"VIM ",""))))</f>
        <v/>
      </c>
      <c r="AK105" s="17" t="str">
        <f aca="false">IF(OR(AJ105="",O105=""),"",IF(AH105&lt;&gt;"Válido","No evaluable",IF(O105="Sin carbapenemasa (control operativo)",IF(AJ105="Ninguna","Concordante: control sin línea","Discordancia: línea reactiva en control sin carbapenemasa"),IF(O105="Resistente por mecanismo no cubierto",IF(AJ105="Ninguna","Acierto: sin línea, mecanismo fuera del panel","Discordancia: línea reactiva con mecanismo fuera del panel"),IF(OR(O105="GES",O105="Otra carbapenemasa fuera del panel"),IF(AJ105="Ninguna","Esperado: familia fuera del panel","Discordancia: línea reactiva con familia fuera del panel"),IF(AJ105="Ninguna","Discordancia: sin línea con mecanismo del panel documentado",IF(ISNUMBER(SEARCH(O105,AJ105)),"Concordante con la familia documentada","Discordancia: familia distinta a la documentada")))))))</f>
        <v/>
      </c>
      <c r="AL105" s="14"/>
      <c r="AM105" s="14"/>
    </row>
    <row r="106" customFormat="false" ht="15" hidden="false" customHeight="false" outlineLevel="0" collapsed="false">
      <c r="A106" s="14"/>
      <c r="B106" s="14"/>
      <c r="C106" s="14"/>
      <c r="D106" s="14"/>
      <c r="E106" s="14"/>
      <c r="F106" s="15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 s="14"/>
      <c r="T106" s="16"/>
      <c r="U106" s="16"/>
      <c r="V106" s="17" t="str">
        <f aca="false">IF(OR(T106="",U106=""),"",ROUND(MOD(U106-T106,1)*1440,0))</f>
        <v/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7" t="str">
        <f aca="false">IF(COUNTA(W106:AA106)&lt;5,"",IF(AND(W106=AB106,X106=AC106,Y106=AD106,Z106=AE106,AA106=AF106),"Coinciden","DISCORDANCIA entre lectores"))</f>
        <v/>
      </c>
      <c r="AH106" s="14"/>
      <c r="AI106" s="14"/>
      <c r="AJ106" s="17" t="str">
        <f aca="false">IF(COUNTA(W106:AA106)&lt;5,"",IF(TRIM(IF(OR(W106="Reactivo",W106="Débil"),"NDM ","")&amp;IF(OR(X106="Reactivo",X106="Débil"),"KPC ","")&amp;IF(OR(Y106="Reactivo",Y106="Débil"),"OXA-48 ","")&amp;IF(OR(Z106="Reactivo",Z106="Débil"),"IMP ","")&amp;IF(OR(AA106="Reactivo",AA106="Débil"),"VIM ",""))="","Ninguna",TRIM(IF(OR(W106="Reactivo",W106="Débil"),"NDM ","")&amp;IF(OR(X106="Reactivo",X106="Débil"),"KPC ","")&amp;IF(OR(Y106="Reactivo",Y106="Débil"),"OXA-48 ","")&amp;IF(OR(Z106="Reactivo",Z106="Débil"),"IMP ","")&amp;IF(OR(AA106="Reactivo",AA106="Débil"),"VIM ",""))))</f>
        <v/>
      </c>
      <c r="AK106" s="17" t="str">
        <f aca="false">IF(OR(AJ106="",O106=""),"",IF(AH106&lt;&gt;"Válido","No evaluable",IF(O106="Sin carbapenemasa (control operativo)",IF(AJ106="Ninguna","Concordante: control sin línea","Discordancia: línea reactiva en control sin carbapenemasa"),IF(O106="Resistente por mecanismo no cubierto",IF(AJ106="Ninguna","Acierto: sin línea, mecanismo fuera del panel","Discordancia: línea reactiva con mecanismo fuera del panel"),IF(OR(O106="GES",O106="Otra carbapenemasa fuera del panel"),IF(AJ106="Ninguna","Esperado: familia fuera del panel","Discordancia: línea reactiva con familia fuera del panel"),IF(AJ106="Ninguna","Discordancia: sin línea con mecanismo del panel documentado",IF(ISNUMBER(SEARCH(O106,AJ106)),"Concordante con la familia documentada","Discordancia: familia distinta a la documentada")))))))</f>
        <v/>
      </c>
      <c r="AL106" s="14"/>
      <c r="AM106" s="14"/>
    </row>
    <row r="107" customFormat="false" ht="15" hidden="false" customHeight="false" outlineLevel="0" collapsed="false">
      <c r="A107" s="14"/>
      <c r="B107" s="14"/>
      <c r="C107" s="14"/>
      <c r="D107" s="14"/>
      <c r="E107" s="14"/>
      <c r="F107" s="15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 s="14"/>
      <c r="T107" s="16"/>
      <c r="U107" s="16"/>
      <c r="V107" s="17" t="str">
        <f aca="false">IF(OR(T107="",U107=""),"",ROUND(MOD(U107-T107,1)*1440,0))</f>
        <v/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7" t="str">
        <f aca="false">IF(COUNTA(W107:AA107)&lt;5,"",IF(AND(W107=AB107,X107=AC107,Y107=AD107,Z107=AE107,AA107=AF107),"Coinciden","DISCORDANCIA entre lectores"))</f>
        <v/>
      </c>
      <c r="AH107" s="14"/>
      <c r="AI107" s="14"/>
      <c r="AJ107" s="17" t="str">
        <f aca="false">IF(COUNTA(W107:AA107)&lt;5,"",IF(TRIM(IF(OR(W107="Reactivo",W107="Débil"),"NDM ","")&amp;IF(OR(X107="Reactivo",X107="Débil"),"KPC ","")&amp;IF(OR(Y107="Reactivo",Y107="Débil"),"OXA-48 ","")&amp;IF(OR(Z107="Reactivo",Z107="Débil"),"IMP ","")&amp;IF(OR(AA107="Reactivo",AA107="Débil"),"VIM ",""))="","Ninguna",TRIM(IF(OR(W107="Reactivo",W107="Débil"),"NDM ","")&amp;IF(OR(X107="Reactivo",X107="Débil"),"KPC ","")&amp;IF(OR(Y107="Reactivo",Y107="Débil"),"OXA-48 ","")&amp;IF(OR(Z107="Reactivo",Z107="Débil"),"IMP ","")&amp;IF(OR(AA107="Reactivo",AA107="Débil"),"VIM ",""))))</f>
        <v/>
      </c>
      <c r="AK107" s="17" t="str">
        <f aca="false">IF(OR(AJ107="",O107=""),"",IF(AH107&lt;&gt;"Válido","No evaluable",IF(O107="Sin carbapenemasa (control operativo)",IF(AJ107="Ninguna","Concordante: control sin línea","Discordancia: línea reactiva en control sin carbapenemasa"),IF(O107="Resistente por mecanismo no cubierto",IF(AJ107="Ninguna","Acierto: sin línea, mecanismo fuera del panel","Discordancia: línea reactiva con mecanismo fuera del panel"),IF(OR(O107="GES",O107="Otra carbapenemasa fuera del panel"),IF(AJ107="Ninguna","Esperado: familia fuera del panel","Discordancia: línea reactiva con familia fuera del panel"),IF(AJ107="Ninguna","Discordancia: sin línea con mecanismo del panel documentado",IF(ISNUMBER(SEARCH(O107,AJ107)),"Concordante con la familia documentada","Discordancia: familia distinta a la documentada")))))))</f>
        <v/>
      </c>
      <c r="AL107" s="14"/>
      <c r="AM107" s="14"/>
    </row>
    <row r="108" customFormat="false" ht="15" hidden="false" customHeight="false" outlineLevel="0" collapsed="false">
      <c r="A108" s="14"/>
      <c r="B108" s="14"/>
      <c r="C108" s="14"/>
      <c r="D108" s="14"/>
      <c r="E108" s="14"/>
      <c r="F108" s="15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 s="14"/>
      <c r="T108" s="16"/>
      <c r="U108" s="16"/>
      <c r="V108" s="17" t="str">
        <f aca="false">IF(OR(T108="",U108=""),"",ROUND(MOD(U108-T108,1)*1440,0))</f>
        <v/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7" t="str">
        <f aca="false">IF(COUNTA(W108:AA108)&lt;5,"",IF(AND(W108=AB108,X108=AC108,Y108=AD108,Z108=AE108,AA108=AF108),"Coinciden","DISCORDANCIA entre lectores"))</f>
        <v/>
      </c>
      <c r="AH108" s="14"/>
      <c r="AI108" s="14"/>
      <c r="AJ108" s="17" t="str">
        <f aca="false">IF(COUNTA(W108:AA108)&lt;5,"",IF(TRIM(IF(OR(W108="Reactivo",W108="Débil"),"NDM ","")&amp;IF(OR(X108="Reactivo",X108="Débil"),"KPC ","")&amp;IF(OR(Y108="Reactivo",Y108="Débil"),"OXA-48 ","")&amp;IF(OR(Z108="Reactivo",Z108="Débil"),"IMP ","")&amp;IF(OR(AA108="Reactivo",AA108="Débil"),"VIM ",""))="","Ninguna",TRIM(IF(OR(W108="Reactivo",W108="Débil"),"NDM ","")&amp;IF(OR(X108="Reactivo",X108="Débil"),"KPC ","")&amp;IF(OR(Y108="Reactivo",Y108="Débil"),"OXA-48 ","")&amp;IF(OR(Z108="Reactivo",Z108="Débil"),"IMP ","")&amp;IF(OR(AA108="Reactivo",AA108="Débil"),"VIM ",""))))</f>
        <v/>
      </c>
      <c r="AK108" s="17" t="str">
        <f aca="false">IF(OR(AJ108="",O108=""),"",IF(AH108&lt;&gt;"Válido","No evaluable",IF(O108="Sin carbapenemasa (control operativo)",IF(AJ108="Ninguna","Concordante: control sin línea","Discordancia: línea reactiva en control sin carbapenemasa"),IF(O108="Resistente por mecanismo no cubierto",IF(AJ108="Ninguna","Acierto: sin línea, mecanismo fuera del panel","Discordancia: línea reactiva con mecanismo fuera del panel"),IF(OR(O108="GES",O108="Otra carbapenemasa fuera del panel"),IF(AJ108="Ninguna","Esperado: familia fuera del panel","Discordancia: línea reactiva con familia fuera del panel"),IF(AJ108="Ninguna","Discordancia: sin línea con mecanismo del panel documentado",IF(ISNUMBER(SEARCH(O108,AJ108)),"Concordante con la familia documentada","Discordancia: familia distinta a la documentada")))))))</f>
        <v/>
      </c>
      <c r="AL108" s="14"/>
      <c r="AM108" s="14"/>
    </row>
    <row r="109" customFormat="false" ht="15" hidden="false" customHeight="false" outlineLevel="0" collapsed="false">
      <c r="A109" s="14"/>
      <c r="B109" s="14"/>
      <c r="C109" s="14"/>
      <c r="D109" s="14"/>
      <c r="E109" s="14"/>
      <c r="F109" s="15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 s="14"/>
      <c r="T109" s="16"/>
      <c r="U109" s="16"/>
      <c r="V109" s="17" t="str">
        <f aca="false">IF(OR(T109="",U109=""),"",ROUND(MOD(U109-T109,1)*1440,0))</f>
        <v/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7" t="str">
        <f aca="false">IF(COUNTA(W109:AA109)&lt;5,"",IF(AND(W109=AB109,X109=AC109,Y109=AD109,Z109=AE109,AA109=AF109),"Coinciden","DISCORDANCIA entre lectores"))</f>
        <v/>
      </c>
      <c r="AH109" s="14"/>
      <c r="AI109" s="14"/>
      <c r="AJ109" s="17" t="str">
        <f aca="false">IF(COUNTA(W109:AA109)&lt;5,"",IF(TRIM(IF(OR(W109="Reactivo",W109="Débil"),"NDM ","")&amp;IF(OR(X109="Reactivo",X109="Débil"),"KPC ","")&amp;IF(OR(Y109="Reactivo",Y109="Débil"),"OXA-48 ","")&amp;IF(OR(Z109="Reactivo",Z109="Débil"),"IMP ","")&amp;IF(OR(AA109="Reactivo",AA109="Débil"),"VIM ",""))="","Ninguna",TRIM(IF(OR(W109="Reactivo",W109="Débil"),"NDM ","")&amp;IF(OR(X109="Reactivo",X109="Débil"),"KPC ","")&amp;IF(OR(Y109="Reactivo",Y109="Débil"),"OXA-48 ","")&amp;IF(OR(Z109="Reactivo",Z109="Débil"),"IMP ","")&amp;IF(OR(AA109="Reactivo",AA109="Débil"),"VIM ",""))))</f>
        <v/>
      </c>
      <c r="AK109" s="17" t="str">
        <f aca="false">IF(OR(AJ109="",O109=""),"",IF(AH109&lt;&gt;"Válido","No evaluable",IF(O109="Sin carbapenemasa (control operativo)",IF(AJ109="Ninguna","Concordante: control sin línea","Discordancia: línea reactiva en control sin carbapenemasa"),IF(O109="Resistente por mecanismo no cubierto",IF(AJ109="Ninguna","Acierto: sin línea, mecanismo fuera del panel","Discordancia: línea reactiva con mecanismo fuera del panel"),IF(OR(O109="GES",O109="Otra carbapenemasa fuera del panel"),IF(AJ109="Ninguna","Esperado: familia fuera del panel","Discordancia: línea reactiva con familia fuera del panel"),IF(AJ109="Ninguna","Discordancia: sin línea con mecanismo del panel documentado",IF(ISNUMBER(SEARCH(O109,AJ109)),"Concordante con la familia documentada","Discordancia: familia distinta a la documentada")))))))</f>
        <v/>
      </c>
      <c r="AL109" s="14"/>
      <c r="AM109" s="14"/>
    </row>
    <row r="110" customFormat="false" ht="15" hidden="false" customHeight="false" outlineLevel="0" collapsed="false">
      <c r="A110" s="14"/>
      <c r="B110" s="14"/>
      <c r="C110" s="14"/>
      <c r="D110" s="14"/>
      <c r="E110" s="14"/>
      <c r="F110" s="15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 s="14"/>
      <c r="T110" s="16"/>
      <c r="U110" s="16"/>
      <c r="V110" s="17" t="str">
        <f aca="false">IF(OR(T110="",U110=""),"",ROUND(MOD(U110-T110,1)*1440,0))</f>
        <v/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7" t="str">
        <f aca="false">IF(COUNTA(W110:AA110)&lt;5,"",IF(AND(W110=AB110,X110=AC110,Y110=AD110,Z110=AE110,AA110=AF110),"Coinciden","DISCORDANCIA entre lectores"))</f>
        <v/>
      </c>
      <c r="AH110" s="14"/>
      <c r="AI110" s="14"/>
      <c r="AJ110" s="17" t="str">
        <f aca="false">IF(COUNTA(W110:AA110)&lt;5,"",IF(TRIM(IF(OR(W110="Reactivo",W110="Débil"),"NDM ","")&amp;IF(OR(X110="Reactivo",X110="Débil"),"KPC ","")&amp;IF(OR(Y110="Reactivo",Y110="Débil"),"OXA-48 ","")&amp;IF(OR(Z110="Reactivo",Z110="Débil"),"IMP ","")&amp;IF(OR(AA110="Reactivo",AA110="Débil"),"VIM ",""))="","Ninguna",TRIM(IF(OR(W110="Reactivo",W110="Débil"),"NDM ","")&amp;IF(OR(X110="Reactivo",X110="Débil"),"KPC ","")&amp;IF(OR(Y110="Reactivo",Y110="Débil"),"OXA-48 ","")&amp;IF(OR(Z110="Reactivo",Z110="Débil"),"IMP ","")&amp;IF(OR(AA110="Reactivo",AA110="Débil"),"VIM ",""))))</f>
        <v/>
      </c>
      <c r="AK110" s="17" t="str">
        <f aca="false">IF(OR(AJ110="",O110=""),"",IF(AH110&lt;&gt;"Válido","No evaluable",IF(O110="Sin carbapenemasa (control operativo)",IF(AJ110="Ninguna","Concordante: control sin línea","Discordancia: línea reactiva en control sin carbapenemasa"),IF(O110="Resistente por mecanismo no cubierto",IF(AJ110="Ninguna","Acierto: sin línea, mecanismo fuera del panel","Discordancia: línea reactiva con mecanismo fuera del panel"),IF(OR(O110="GES",O110="Otra carbapenemasa fuera del panel"),IF(AJ110="Ninguna","Esperado: familia fuera del panel","Discordancia: línea reactiva con familia fuera del panel"),IF(AJ110="Ninguna","Discordancia: sin línea con mecanismo del panel documentado",IF(ISNUMBER(SEARCH(O110,AJ110)),"Concordante con la familia documentada","Discordancia: familia distinta a la documentada")))))))</f>
        <v/>
      </c>
      <c r="AL110" s="14"/>
      <c r="AM110" s="14"/>
    </row>
    <row r="111" customFormat="false" ht="15" hidden="false" customHeight="false" outlineLevel="0" collapsed="false">
      <c r="A111" s="14"/>
      <c r="B111" s="14"/>
      <c r="C111" s="14"/>
      <c r="D111" s="14"/>
      <c r="E111" s="14"/>
      <c r="F111" s="15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 s="14"/>
      <c r="T111" s="16"/>
      <c r="U111" s="16"/>
      <c r="V111" s="17" t="str">
        <f aca="false">IF(OR(T111="",U111=""),"",ROUND(MOD(U111-T111,1)*1440,0))</f>
        <v/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7" t="str">
        <f aca="false">IF(COUNTA(W111:AA111)&lt;5,"",IF(AND(W111=AB111,X111=AC111,Y111=AD111,Z111=AE111,AA111=AF111),"Coinciden","DISCORDANCIA entre lectores"))</f>
        <v/>
      </c>
      <c r="AH111" s="14"/>
      <c r="AI111" s="14"/>
      <c r="AJ111" s="17" t="str">
        <f aca="false">IF(COUNTA(W111:AA111)&lt;5,"",IF(TRIM(IF(OR(W111="Reactivo",W111="Débil"),"NDM ","")&amp;IF(OR(X111="Reactivo",X111="Débil"),"KPC ","")&amp;IF(OR(Y111="Reactivo",Y111="Débil"),"OXA-48 ","")&amp;IF(OR(Z111="Reactivo",Z111="Débil"),"IMP ","")&amp;IF(OR(AA111="Reactivo",AA111="Débil"),"VIM ",""))="","Ninguna",TRIM(IF(OR(W111="Reactivo",W111="Débil"),"NDM ","")&amp;IF(OR(X111="Reactivo",X111="Débil"),"KPC ","")&amp;IF(OR(Y111="Reactivo",Y111="Débil"),"OXA-48 ","")&amp;IF(OR(Z111="Reactivo",Z111="Débil"),"IMP ","")&amp;IF(OR(AA111="Reactivo",AA111="Débil"),"VIM ",""))))</f>
        <v/>
      </c>
      <c r="AK111" s="17" t="str">
        <f aca="false">IF(OR(AJ111="",O111=""),"",IF(AH111&lt;&gt;"Válido","No evaluable",IF(O111="Sin carbapenemasa (control operativo)",IF(AJ111="Ninguna","Concordante: control sin línea","Discordancia: línea reactiva en control sin carbapenemasa"),IF(O111="Resistente por mecanismo no cubierto",IF(AJ111="Ninguna","Acierto: sin línea, mecanismo fuera del panel","Discordancia: línea reactiva con mecanismo fuera del panel"),IF(OR(O111="GES",O111="Otra carbapenemasa fuera del panel"),IF(AJ111="Ninguna","Esperado: familia fuera del panel","Discordancia: línea reactiva con familia fuera del panel"),IF(AJ111="Ninguna","Discordancia: sin línea con mecanismo del panel documentado",IF(ISNUMBER(SEARCH(O111,AJ111)),"Concordante con la familia documentada","Discordancia: familia distinta a la documentada")))))))</f>
        <v/>
      </c>
      <c r="AL111" s="14"/>
      <c r="AM111" s="14"/>
    </row>
    <row r="112" customFormat="false" ht="15" hidden="false" customHeight="false" outlineLevel="0" collapsed="false">
      <c r="A112" s="14"/>
      <c r="B112" s="14"/>
      <c r="C112" s="14"/>
      <c r="D112" s="14"/>
      <c r="E112" s="14"/>
      <c r="F112" s="15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 s="14"/>
      <c r="T112" s="16"/>
      <c r="U112" s="16"/>
      <c r="V112" s="17" t="str">
        <f aca="false">IF(OR(T112="",U112=""),"",ROUND(MOD(U112-T112,1)*1440,0))</f>
        <v/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7" t="str">
        <f aca="false">IF(COUNTA(W112:AA112)&lt;5,"",IF(AND(W112=AB112,X112=AC112,Y112=AD112,Z112=AE112,AA112=AF112),"Coinciden","DISCORDANCIA entre lectores"))</f>
        <v/>
      </c>
      <c r="AH112" s="14"/>
      <c r="AI112" s="14"/>
      <c r="AJ112" s="17" t="str">
        <f aca="false">IF(COUNTA(W112:AA112)&lt;5,"",IF(TRIM(IF(OR(W112="Reactivo",W112="Débil"),"NDM ","")&amp;IF(OR(X112="Reactivo",X112="Débil"),"KPC ","")&amp;IF(OR(Y112="Reactivo",Y112="Débil"),"OXA-48 ","")&amp;IF(OR(Z112="Reactivo",Z112="Débil"),"IMP ","")&amp;IF(OR(AA112="Reactivo",AA112="Débil"),"VIM ",""))="","Ninguna",TRIM(IF(OR(W112="Reactivo",W112="Débil"),"NDM ","")&amp;IF(OR(X112="Reactivo",X112="Débil"),"KPC ","")&amp;IF(OR(Y112="Reactivo",Y112="Débil"),"OXA-48 ","")&amp;IF(OR(Z112="Reactivo",Z112="Débil"),"IMP ","")&amp;IF(OR(AA112="Reactivo",AA112="Débil"),"VIM ",""))))</f>
        <v/>
      </c>
      <c r="AK112" s="17" t="str">
        <f aca="false">IF(OR(AJ112="",O112=""),"",IF(AH112&lt;&gt;"Válido","No evaluable",IF(O112="Sin carbapenemasa (control operativo)",IF(AJ112="Ninguna","Concordante: control sin línea","Discordancia: línea reactiva en control sin carbapenemasa"),IF(O112="Resistente por mecanismo no cubierto",IF(AJ112="Ninguna","Acierto: sin línea, mecanismo fuera del panel","Discordancia: línea reactiva con mecanismo fuera del panel"),IF(OR(O112="GES",O112="Otra carbapenemasa fuera del panel"),IF(AJ112="Ninguna","Esperado: familia fuera del panel","Discordancia: línea reactiva con familia fuera del panel"),IF(AJ112="Ninguna","Discordancia: sin línea con mecanismo del panel documentado",IF(ISNUMBER(SEARCH(O112,AJ112)),"Concordante con la familia documentada","Discordancia: familia distinta a la documentada")))))))</f>
        <v/>
      </c>
      <c r="AL112" s="14"/>
      <c r="AM112" s="14"/>
    </row>
    <row r="113" customFormat="false" ht="15" hidden="false" customHeight="false" outlineLevel="0" collapsed="false">
      <c r="A113" s="14"/>
      <c r="B113" s="14"/>
      <c r="C113" s="14"/>
      <c r="D113" s="14"/>
      <c r="E113" s="14"/>
      <c r="F113" s="15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 s="14"/>
      <c r="T113" s="16"/>
      <c r="U113" s="16"/>
      <c r="V113" s="17" t="str">
        <f aca="false">IF(OR(T113="",U113=""),"",ROUND(MOD(U113-T113,1)*1440,0))</f>
        <v/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7" t="str">
        <f aca="false">IF(COUNTA(W113:AA113)&lt;5,"",IF(AND(W113=AB113,X113=AC113,Y113=AD113,Z113=AE113,AA113=AF113),"Coinciden","DISCORDANCIA entre lectores"))</f>
        <v/>
      </c>
      <c r="AH113" s="14"/>
      <c r="AI113" s="14"/>
      <c r="AJ113" s="17" t="str">
        <f aca="false">IF(COUNTA(W113:AA113)&lt;5,"",IF(TRIM(IF(OR(W113="Reactivo",W113="Débil"),"NDM ","")&amp;IF(OR(X113="Reactivo",X113="Débil"),"KPC ","")&amp;IF(OR(Y113="Reactivo",Y113="Débil"),"OXA-48 ","")&amp;IF(OR(Z113="Reactivo",Z113="Débil"),"IMP ","")&amp;IF(OR(AA113="Reactivo",AA113="Débil"),"VIM ",""))="","Ninguna",TRIM(IF(OR(W113="Reactivo",W113="Débil"),"NDM ","")&amp;IF(OR(X113="Reactivo",X113="Débil"),"KPC ","")&amp;IF(OR(Y113="Reactivo",Y113="Débil"),"OXA-48 ","")&amp;IF(OR(Z113="Reactivo",Z113="Débil"),"IMP ","")&amp;IF(OR(AA113="Reactivo",AA113="Débil"),"VIM ",""))))</f>
        <v/>
      </c>
      <c r="AK113" s="17" t="str">
        <f aca="false">IF(OR(AJ113="",O113=""),"",IF(AH113&lt;&gt;"Válido","No evaluable",IF(O113="Sin carbapenemasa (control operativo)",IF(AJ113="Ninguna","Concordante: control sin línea","Discordancia: línea reactiva en control sin carbapenemasa"),IF(O113="Resistente por mecanismo no cubierto",IF(AJ113="Ninguna","Acierto: sin línea, mecanismo fuera del panel","Discordancia: línea reactiva con mecanismo fuera del panel"),IF(OR(O113="GES",O113="Otra carbapenemasa fuera del panel"),IF(AJ113="Ninguna","Esperado: familia fuera del panel","Discordancia: línea reactiva con familia fuera del panel"),IF(AJ113="Ninguna","Discordancia: sin línea con mecanismo del panel documentado",IF(ISNUMBER(SEARCH(O113,AJ113)),"Concordante con la familia documentada","Discordancia: familia distinta a la documentada")))))))</f>
        <v/>
      </c>
      <c r="AL113" s="14"/>
      <c r="AM113" s="14"/>
    </row>
    <row r="114" customFormat="false" ht="15" hidden="false" customHeight="false" outlineLevel="0" collapsed="false">
      <c r="A114" s="14"/>
      <c r="B114" s="14"/>
      <c r="C114" s="14"/>
      <c r="D114" s="14"/>
      <c r="E114" s="14"/>
      <c r="F114" s="15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 s="14"/>
      <c r="T114" s="16"/>
      <c r="U114" s="16"/>
      <c r="V114" s="17" t="str">
        <f aca="false">IF(OR(T114="",U114=""),"",ROUND(MOD(U114-T114,1)*1440,0))</f>
        <v/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7" t="str">
        <f aca="false">IF(COUNTA(W114:AA114)&lt;5,"",IF(AND(W114=AB114,X114=AC114,Y114=AD114,Z114=AE114,AA114=AF114),"Coinciden","DISCORDANCIA entre lectores"))</f>
        <v/>
      </c>
      <c r="AH114" s="14"/>
      <c r="AI114" s="14"/>
      <c r="AJ114" s="17" t="str">
        <f aca="false">IF(COUNTA(W114:AA114)&lt;5,"",IF(TRIM(IF(OR(W114="Reactivo",W114="Débil"),"NDM ","")&amp;IF(OR(X114="Reactivo",X114="Débil"),"KPC ","")&amp;IF(OR(Y114="Reactivo",Y114="Débil"),"OXA-48 ","")&amp;IF(OR(Z114="Reactivo",Z114="Débil"),"IMP ","")&amp;IF(OR(AA114="Reactivo",AA114="Débil"),"VIM ",""))="","Ninguna",TRIM(IF(OR(W114="Reactivo",W114="Débil"),"NDM ","")&amp;IF(OR(X114="Reactivo",X114="Débil"),"KPC ","")&amp;IF(OR(Y114="Reactivo",Y114="Débil"),"OXA-48 ","")&amp;IF(OR(Z114="Reactivo",Z114="Débil"),"IMP ","")&amp;IF(OR(AA114="Reactivo",AA114="Débil"),"VIM ",""))))</f>
        <v/>
      </c>
      <c r="AK114" s="17" t="str">
        <f aca="false">IF(OR(AJ114="",O114=""),"",IF(AH114&lt;&gt;"Válido","No evaluable",IF(O114="Sin carbapenemasa (control operativo)",IF(AJ114="Ninguna","Concordante: control sin línea","Discordancia: línea reactiva en control sin carbapenemasa"),IF(O114="Resistente por mecanismo no cubierto",IF(AJ114="Ninguna","Acierto: sin línea, mecanismo fuera del panel","Discordancia: línea reactiva con mecanismo fuera del panel"),IF(OR(O114="GES",O114="Otra carbapenemasa fuera del panel"),IF(AJ114="Ninguna","Esperado: familia fuera del panel","Discordancia: línea reactiva con familia fuera del panel"),IF(AJ114="Ninguna","Discordancia: sin línea con mecanismo del panel documentado",IF(ISNUMBER(SEARCH(O114,AJ114)),"Concordante con la familia documentada","Discordancia: familia distinta a la documentada")))))))</f>
        <v/>
      </c>
      <c r="AL114" s="14"/>
      <c r="AM114" s="14"/>
    </row>
    <row r="115" customFormat="false" ht="15" hidden="false" customHeight="false" outlineLevel="0" collapsed="false">
      <c r="A115" s="14"/>
      <c r="B115" s="14"/>
      <c r="C115" s="14"/>
      <c r="D115" s="14"/>
      <c r="E115" s="14"/>
      <c r="F115" s="15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 s="14"/>
      <c r="T115" s="16"/>
      <c r="U115" s="16"/>
      <c r="V115" s="17" t="str">
        <f aca="false">IF(OR(T115="",U115=""),"",ROUND(MOD(U115-T115,1)*1440,0))</f>
        <v/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7" t="str">
        <f aca="false">IF(COUNTA(W115:AA115)&lt;5,"",IF(AND(W115=AB115,X115=AC115,Y115=AD115,Z115=AE115,AA115=AF115),"Coinciden","DISCORDANCIA entre lectores"))</f>
        <v/>
      </c>
      <c r="AH115" s="14"/>
      <c r="AI115" s="14"/>
      <c r="AJ115" s="17" t="str">
        <f aca="false">IF(COUNTA(W115:AA115)&lt;5,"",IF(TRIM(IF(OR(W115="Reactivo",W115="Débil"),"NDM ","")&amp;IF(OR(X115="Reactivo",X115="Débil"),"KPC ","")&amp;IF(OR(Y115="Reactivo",Y115="Débil"),"OXA-48 ","")&amp;IF(OR(Z115="Reactivo",Z115="Débil"),"IMP ","")&amp;IF(OR(AA115="Reactivo",AA115="Débil"),"VIM ",""))="","Ninguna",TRIM(IF(OR(W115="Reactivo",W115="Débil"),"NDM ","")&amp;IF(OR(X115="Reactivo",X115="Débil"),"KPC ","")&amp;IF(OR(Y115="Reactivo",Y115="Débil"),"OXA-48 ","")&amp;IF(OR(Z115="Reactivo",Z115="Débil"),"IMP ","")&amp;IF(OR(AA115="Reactivo",AA115="Débil"),"VIM ",""))))</f>
        <v/>
      </c>
      <c r="AK115" s="17" t="str">
        <f aca="false">IF(OR(AJ115="",O115=""),"",IF(AH115&lt;&gt;"Válido","No evaluable",IF(O115="Sin carbapenemasa (control operativo)",IF(AJ115="Ninguna","Concordante: control sin línea","Discordancia: línea reactiva en control sin carbapenemasa"),IF(O115="Resistente por mecanismo no cubierto",IF(AJ115="Ninguna","Acierto: sin línea, mecanismo fuera del panel","Discordancia: línea reactiva con mecanismo fuera del panel"),IF(OR(O115="GES",O115="Otra carbapenemasa fuera del panel"),IF(AJ115="Ninguna","Esperado: familia fuera del panel","Discordancia: línea reactiva con familia fuera del panel"),IF(AJ115="Ninguna","Discordancia: sin línea con mecanismo del panel documentado",IF(ISNUMBER(SEARCH(O115,AJ115)),"Concordante con la familia documentada","Discordancia: familia distinta a la documentada")))))))</f>
        <v/>
      </c>
      <c r="AL115" s="14"/>
      <c r="AM115" s="14"/>
    </row>
    <row r="116" customFormat="false" ht="15" hidden="false" customHeight="false" outlineLevel="0" collapsed="false">
      <c r="A116" s="14"/>
      <c r="B116" s="14"/>
      <c r="C116" s="14"/>
      <c r="D116" s="14"/>
      <c r="E116" s="14"/>
      <c r="F116" s="15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 s="14"/>
      <c r="T116" s="16"/>
      <c r="U116" s="16"/>
      <c r="V116" s="17" t="str">
        <f aca="false">IF(OR(T116="",U116=""),"",ROUND(MOD(U116-T116,1)*1440,0))</f>
        <v/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7" t="str">
        <f aca="false">IF(COUNTA(W116:AA116)&lt;5,"",IF(AND(W116=AB116,X116=AC116,Y116=AD116,Z116=AE116,AA116=AF116),"Coinciden","DISCORDANCIA entre lectores"))</f>
        <v/>
      </c>
      <c r="AH116" s="14"/>
      <c r="AI116" s="14"/>
      <c r="AJ116" s="17" t="str">
        <f aca="false">IF(COUNTA(W116:AA116)&lt;5,"",IF(TRIM(IF(OR(W116="Reactivo",W116="Débil"),"NDM ","")&amp;IF(OR(X116="Reactivo",X116="Débil"),"KPC ","")&amp;IF(OR(Y116="Reactivo",Y116="Débil"),"OXA-48 ","")&amp;IF(OR(Z116="Reactivo",Z116="Débil"),"IMP ","")&amp;IF(OR(AA116="Reactivo",AA116="Débil"),"VIM ",""))="","Ninguna",TRIM(IF(OR(W116="Reactivo",W116="Débil"),"NDM ","")&amp;IF(OR(X116="Reactivo",X116="Débil"),"KPC ","")&amp;IF(OR(Y116="Reactivo",Y116="Débil"),"OXA-48 ","")&amp;IF(OR(Z116="Reactivo",Z116="Débil"),"IMP ","")&amp;IF(OR(AA116="Reactivo",AA116="Débil"),"VIM ",""))))</f>
        <v/>
      </c>
      <c r="AK116" s="17" t="str">
        <f aca="false">IF(OR(AJ116="",O116=""),"",IF(AH116&lt;&gt;"Válido","No evaluable",IF(O116="Sin carbapenemasa (control operativo)",IF(AJ116="Ninguna","Concordante: control sin línea","Discordancia: línea reactiva en control sin carbapenemasa"),IF(O116="Resistente por mecanismo no cubierto",IF(AJ116="Ninguna","Acierto: sin línea, mecanismo fuera del panel","Discordancia: línea reactiva con mecanismo fuera del panel"),IF(OR(O116="GES",O116="Otra carbapenemasa fuera del panel"),IF(AJ116="Ninguna","Esperado: familia fuera del panel","Discordancia: línea reactiva con familia fuera del panel"),IF(AJ116="Ninguna","Discordancia: sin línea con mecanismo del panel documentado",IF(ISNUMBER(SEARCH(O116,AJ116)),"Concordante con la familia documentada","Discordancia: familia distinta a la documentada")))))))</f>
        <v/>
      </c>
      <c r="AL116" s="14"/>
      <c r="AM116" s="14"/>
    </row>
    <row r="117" customFormat="false" ht="15" hidden="false" customHeight="false" outlineLevel="0" collapsed="false">
      <c r="A117" s="14"/>
      <c r="B117" s="14"/>
      <c r="C117" s="14"/>
      <c r="D117" s="14"/>
      <c r="E117" s="14"/>
      <c r="F117" s="15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 s="14"/>
      <c r="T117" s="16"/>
      <c r="U117" s="16"/>
      <c r="V117" s="17" t="str">
        <f aca="false">IF(OR(T117="",U117=""),"",ROUND(MOD(U117-T117,1)*1440,0))</f>
        <v/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7" t="str">
        <f aca="false">IF(COUNTA(W117:AA117)&lt;5,"",IF(AND(W117=AB117,X117=AC117,Y117=AD117,Z117=AE117,AA117=AF117),"Coinciden","DISCORDANCIA entre lectores"))</f>
        <v/>
      </c>
      <c r="AH117" s="14"/>
      <c r="AI117" s="14"/>
      <c r="AJ117" s="17" t="str">
        <f aca="false">IF(COUNTA(W117:AA117)&lt;5,"",IF(TRIM(IF(OR(W117="Reactivo",W117="Débil"),"NDM ","")&amp;IF(OR(X117="Reactivo",X117="Débil"),"KPC ","")&amp;IF(OR(Y117="Reactivo",Y117="Débil"),"OXA-48 ","")&amp;IF(OR(Z117="Reactivo",Z117="Débil"),"IMP ","")&amp;IF(OR(AA117="Reactivo",AA117="Débil"),"VIM ",""))="","Ninguna",TRIM(IF(OR(W117="Reactivo",W117="Débil"),"NDM ","")&amp;IF(OR(X117="Reactivo",X117="Débil"),"KPC ","")&amp;IF(OR(Y117="Reactivo",Y117="Débil"),"OXA-48 ","")&amp;IF(OR(Z117="Reactivo",Z117="Débil"),"IMP ","")&amp;IF(OR(AA117="Reactivo",AA117="Débil"),"VIM ",""))))</f>
        <v/>
      </c>
      <c r="AK117" s="17" t="str">
        <f aca="false">IF(OR(AJ117="",O117=""),"",IF(AH117&lt;&gt;"Válido","No evaluable",IF(O117="Sin carbapenemasa (control operativo)",IF(AJ117="Ninguna","Concordante: control sin línea","Discordancia: línea reactiva en control sin carbapenemasa"),IF(O117="Resistente por mecanismo no cubierto",IF(AJ117="Ninguna","Acierto: sin línea, mecanismo fuera del panel","Discordancia: línea reactiva con mecanismo fuera del panel"),IF(OR(O117="GES",O117="Otra carbapenemasa fuera del panel"),IF(AJ117="Ninguna","Esperado: familia fuera del panel","Discordancia: línea reactiva con familia fuera del panel"),IF(AJ117="Ninguna","Discordancia: sin línea con mecanismo del panel documentado",IF(ISNUMBER(SEARCH(O117,AJ117)),"Concordante con la familia documentada","Discordancia: familia distinta a la documentada")))))))</f>
        <v/>
      </c>
      <c r="AL117" s="14"/>
      <c r="AM117" s="14"/>
    </row>
    <row r="118" customFormat="false" ht="15" hidden="false" customHeight="false" outlineLevel="0" collapsed="false">
      <c r="A118" s="14"/>
      <c r="B118" s="14"/>
      <c r="C118" s="14"/>
      <c r="D118" s="14"/>
      <c r="E118" s="14"/>
      <c r="F118" s="15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5"/>
      <c r="S118" s="14"/>
      <c r="T118" s="16"/>
      <c r="U118" s="16"/>
      <c r="V118" s="17" t="str">
        <f aca="false">IF(OR(T118="",U118=""),"",ROUND(MOD(U118-T118,1)*1440,0))</f>
        <v/>
      </c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7" t="str">
        <f aca="false">IF(COUNTA(W118:AA118)&lt;5,"",IF(AND(W118=AB118,X118=AC118,Y118=AD118,Z118=AE118,AA118=AF118),"Coinciden","DISCORDANCIA entre lectores"))</f>
        <v/>
      </c>
      <c r="AH118" s="14"/>
      <c r="AI118" s="14"/>
      <c r="AJ118" s="17" t="str">
        <f aca="false">IF(COUNTA(W118:AA118)&lt;5,"",IF(TRIM(IF(OR(W118="Reactivo",W118="Débil"),"NDM ","")&amp;IF(OR(X118="Reactivo",X118="Débil"),"KPC ","")&amp;IF(OR(Y118="Reactivo",Y118="Débil"),"OXA-48 ","")&amp;IF(OR(Z118="Reactivo",Z118="Débil"),"IMP ","")&amp;IF(OR(AA118="Reactivo",AA118="Débil"),"VIM ",""))="","Ninguna",TRIM(IF(OR(W118="Reactivo",W118="Débil"),"NDM ","")&amp;IF(OR(X118="Reactivo",X118="Débil"),"KPC ","")&amp;IF(OR(Y118="Reactivo",Y118="Débil"),"OXA-48 ","")&amp;IF(OR(Z118="Reactivo",Z118="Débil"),"IMP ","")&amp;IF(OR(AA118="Reactivo",AA118="Débil"),"VIM ",""))))</f>
        <v/>
      </c>
      <c r="AK118" s="17" t="str">
        <f aca="false">IF(OR(AJ118="",O118=""),"",IF(AH118&lt;&gt;"Válido","No evaluable",IF(O118="Sin carbapenemasa (control operativo)",IF(AJ118="Ninguna","Concordante: control sin línea","Discordancia: línea reactiva en control sin carbapenemasa"),IF(O118="Resistente por mecanismo no cubierto",IF(AJ118="Ninguna","Acierto: sin línea, mecanismo fuera del panel","Discordancia: línea reactiva con mecanismo fuera del panel"),IF(OR(O118="GES",O118="Otra carbapenemasa fuera del panel"),IF(AJ118="Ninguna","Esperado: familia fuera del panel","Discordancia: línea reactiva con familia fuera del panel"),IF(AJ118="Ninguna","Discordancia: sin línea con mecanismo del panel documentado",IF(ISNUMBER(SEARCH(O118,AJ118)),"Concordante con la familia documentada","Discordancia: familia distinta a la documentada")))))))</f>
        <v/>
      </c>
      <c r="AL118" s="14"/>
      <c r="AM118" s="14"/>
    </row>
    <row r="119" customFormat="false" ht="15" hidden="false" customHeight="false" outlineLevel="0" collapsed="false">
      <c r="A119" s="14"/>
      <c r="B119" s="14"/>
      <c r="C119" s="14"/>
      <c r="D119" s="14"/>
      <c r="E119" s="14"/>
      <c r="F119" s="15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5"/>
      <c r="S119" s="14"/>
      <c r="T119" s="16"/>
      <c r="U119" s="16"/>
      <c r="V119" s="17" t="str">
        <f aca="false">IF(OR(T119="",U119=""),"",ROUND(MOD(U119-T119,1)*1440,0))</f>
        <v/>
      </c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7" t="str">
        <f aca="false">IF(COUNTA(W119:AA119)&lt;5,"",IF(AND(W119=AB119,X119=AC119,Y119=AD119,Z119=AE119,AA119=AF119),"Coinciden","DISCORDANCIA entre lectores"))</f>
        <v/>
      </c>
      <c r="AH119" s="14"/>
      <c r="AI119" s="14"/>
      <c r="AJ119" s="17" t="str">
        <f aca="false">IF(COUNTA(W119:AA119)&lt;5,"",IF(TRIM(IF(OR(W119="Reactivo",W119="Débil"),"NDM ","")&amp;IF(OR(X119="Reactivo",X119="Débil"),"KPC ","")&amp;IF(OR(Y119="Reactivo",Y119="Débil"),"OXA-48 ","")&amp;IF(OR(Z119="Reactivo",Z119="Débil"),"IMP ","")&amp;IF(OR(AA119="Reactivo",AA119="Débil"),"VIM ",""))="","Ninguna",TRIM(IF(OR(W119="Reactivo",W119="Débil"),"NDM ","")&amp;IF(OR(X119="Reactivo",X119="Débil"),"KPC ","")&amp;IF(OR(Y119="Reactivo",Y119="Débil"),"OXA-48 ","")&amp;IF(OR(Z119="Reactivo",Z119="Débil"),"IMP ","")&amp;IF(OR(AA119="Reactivo",AA119="Débil"),"VIM ",""))))</f>
        <v/>
      </c>
      <c r="AK119" s="17" t="str">
        <f aca="false">IF(OR(AJ119="",O119=""),"",IF(AH119&lt;&gt;"Válido","No evaluable",IF(O119="Sin carbapenemasa (control operativo)",IF(AJ119="Ninguna","Concordante: control sin línea","Discordancia: línea reactiva en control sin carbapenemasa"),IF(O119="Resistente por mecanismo no cubierto",IF(AJ119="Ninguna","Acierto: sin línea, mecanismo fuera del panel","Discordancia: línea reactiva con mecanismo fuera del panel"),IF(OR(O119="GES",O119="Otra carbapenemasa fuera del panel"),IF(AJ119="Ninguna","Esperado: familia fuera del panel","Discordancia: línea reactiva con familia fuera del panel"),IF(AJ119="Ninguna","Discordancia: sin línea con mecanismo del panel documentado",IF(ISNUMBER(SEARCH(O119,AJ119)),"Concordante con la familia documentada","Discordancia: familia distinta a la documentada")))))))</f>
        <v/>
      </c>
      <c r="AL119" s="14"/>
      <c r="AM119" s="14"/>
    </row>
    <row r="120" customFormat="false" ht="15" hidden="false" customHeight="false" outlineLevel="0" collapsed="false">
      <c r="A120" s="14"/>
      <c r="B120" s="14"/>
      <c r="C120" s="14"/>
      <c r="D120" s="14"/>
      <c r="E120" s="14"/>
      <c r="F120" s="15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5"/>
      <c r="S120" s="14"/>
      <c r="T120" s="16"/>
      <c r="U120" s="16"/>
      <c r="V120" s="17" t="str">
        <f aca="false">IF(OR(T120="",U120=""),"",ROUND(MOD(U120-T120,1)*1440,0))</f>
        <v/>
      </c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7" t="str">
        <f aca="false">IF(COUNTA(W120:AA120)&lt;5,"",IF(AND(W120=AB120,X120=AC120,Y120=AD120,Z120=AE120,AA120=AF120),"Coinciden","DISCORDANCIA entre lectores"))</f>
        <v/>
      </c>
      <c r="AH120" s="14"/>
      <c r="AI120" s="14"/>
      <c r="AJ120" s="17" t="str">
        <f aca="false">IF(COUNTA(W120:AA120)&lt;5,"",IF(TRIM(IF(OR(W120="Reactivo",W120="Débil"),"NDM ","")&amp;IF(OR(X120="Reactivo",X120="Débil"),"KPC ","")&amp;IF(OR(Y120="Reactivo",Y120="Débil"),"OXA-48 ","")&amp;IF(OR(Z120="Reactivo",Z120="Débil"),"IMP ","")&amp;IF(OR(AA120="Reactivo",AA120="Débil"),"VIM ",""))="","Ninguna",TRIM(IF(OR(W120="Reactivo",W120="Débil"),"NDM ","")&amp;IF(OR(X120="Reactivo",X120="Débil"),"KPC ","")&amp;IF(OR(Y120="Reactivo",Y120="Débil"),"OXA-48 ","")&amp;IF(OR(Z120="Reactivo",Z120="Débil"),"IMP ","")&amp;IF(OR(AA120="Reactivo",AA120="Débil"),"VIM ",""))))</f>
        <v/>
      </c>
      <c r="AK120" s="17" t="str">
        <f aca="false">IF(OR(AJ120="",O120=""),"",IF(AH120&lt;&gt;"Válido","No evaluable",IF(O120="Sin carbapenemasa (control operativo)",IF(AJ120="Ninguna","Concordante: control sin línea","Discordancia: línea reactiva en control sin carbapenemasa"),IF(O120="Resistente por mecanismo no cubierto",IF(AJ120="Ninguna","Acierto: sin línea, mecanismo fuera del panel","Discordancia: línea reactiva con mecanismo fuera del panel"),IF(OR(O120="GES",O120="Otra carbapenemasa fuera del panel"),IF(AJ120="Ninguna","Esperado: familia fuera del panel","Discordancia: línea reactiva con familia fuera del panel"),IF(AJ120="Ninguna","Discordancia: sin línea con mecanismo del panel documentado",IF(ISNUMBER(SEARCH(O120,AJ120)),"Concordante con la familia documentada","Discordancia: familia distinta a la documentada")))))))</f>
        <v/>
      </c>
      <c r="AL120" s="14"/>
      <c r="AM120" s="14"/>
    </row>
    <row r="121" customFormat="false" ht="15" hidden="false" customHeight="false" outlineLevel="0" collapsed="false">
      <c r="A121" s="14"/>
      <c r="B121" s="14"/>
      <c r="C121" s="14"/>
      <c r="D121" s="14"/>
      <c r="E121" s="14"/>
      <c r="F121" s="15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5"/>
      <c r="S121" s="14"/>
      <c r="T121" s="16"/>
      <c r="U121" s="16"/>
      <c r="V121" s="17" t="str">
        <f aca="false">IF(OR(T121="",U121=""),"",ROUND(MOD(U121-T121,1)*1440,0))</f>
        <v/>
      </c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7" t="str">
        <f aca="false">IF(COUNTA(W121:AA121)&lt;5,"",IF(AND(W121=AB121,X121=AC121,Y121=AD121,Z121=AE121,AA121=AF121),"Coinciden","DISCORDANCIA entre lectores"))</f>
        <v/>
      </c>
      <c r="AH121" s="14"/>
      <c r="AI121" s="14"/>
      <c r="AJ121" s="17" t="str">
        <f aca="false">IF(COUNTA(W121:AA121)&lt;5,"",IF(TRIM(IF(OR(W121="Reactivo",W121="Débil"),"NDM ","")&amp;IF(OR(X121="Reactivo",X121="Débil"),"KPC ","")&amp;IF(OR(Y121="Reactivo",Y121="Débil"),"OXA-48 ","")&amp;IF(OR(Z121="Reactivo",Z121="Débil"),"IMP ","")&amp;IF(OR(AA121="Reactivo",AA121="Débil"),"VIM ",""))="","Ninguna",TRIM(IF(OR(W121="Reactivo",W121="Débil"),"NDM ","")&amp;IF(OR(X121="Reactivo",X121="Débil"),"KPC ","")&amp;IF(OR(Y121="Reactivo",Y121="Débil"),"OXA-48 ","")&amp;IF(OR(Z121="Reactivo",Z121="Débil"),"IMP ","")&amp;IF(OR(AA121="Reactivo",AA121="Débil"),"VIM ",""))))</f>
        <v/>
      </c>
      <c r="AK121" s="17" t="str">
        <f aca="false">IF(OR(AJ121="",O121=""),"",IF(AH121&lt;&gt;"Válido","No evaluable",IF(O121="Sin carbapenemasa (control operativo)",IF(AJ121="Ninguna","Concordante: control sin línea","Discordancia: línea reactiva en control sin carbapenemasa"),IF(O121="Resistente por mecanismo no cubierto",IF(AJ121="Ninguna","Acierto: sin línea, mecanismo fuera del panel","Discordancia: línea reactiva con mecanismo fuera del panel"),IF(OR(O121="GES",O121="Otra carbapenemasa fuera del panel"),IF(AJ121="Ninguna","Esperado: familia fuera del panel","Discordancia: línea reactiva con familia fuera del panel"),IF(AJ121="Ninguna","Discordancia: sin línea con mecanismo del panel documentado",IF(ISNUMBER(SEARCH(O121,AJ121)),"Concordante con la familia documentada","Discordancia: familia distinta a la documentada")))))))</f>
        <v/>
      </c>
      <c r="AL121" s="14"/>
      <c r="AM121" s="14"/>
    </row>
    <row r="122" customFormat="false" ht="15" hidden="false" customHeight="false" outlineLevel="0" collapsed="false">
      <c r="A122" s="14"/>
      <c r="B122" s="14"/>
      <c r="C122" s="14"/>
      <c r="D122" s="14"/>
      <c r="E122" s="14"/>
      <c r="F122" s="15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5"/>
      <c r="S122" s="14"/>
      <c r="T122" s="16"/>
      <c r="U122" s="16"/>
      <c r="V122" s="17" t="str">
        <f aca="false">IF(OR(T122="",U122=""),"",ROUND(MOD(U122-T122,1)*1440,0))</f>
        <v/>
      </c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7" t="str">
        <f aca="false">IF(COUNTA(W122:AA122)&lt;5,"",IF(AND(W122=AB122,X122=AC122,Y122=AD122,Z122=AE122,AA122=AF122),"Coinciden","DISCORDANCIA entre lectores"))</f>
        <v/>
      </c>
      <c r="AH122" s="14"/>
      <c r="AI122" s="14"/>
      <c r="AJ122" s="17" t="str">
        <f aca="false">IF(COUNTA(W122:AA122)&lt;5,"",IF(TRIM(IF(OR(W122="Reactivo",W122="Débil"),"NDM ","")&amp;IF(OR(X122="Reactivo",X122="Débil"),"KPC ","")&amp;IF(OR(Y122="Reactivo",Y122="Débil"),"OXA-48 ","")&amp;IF(OR(Z122="Reactivo",Z122="Débil"),"IMP ","")&amp;IF(OR(AA122="Reactivo",AA122="Débil"),"VIM ",""))="","Ninguna",TRIM(IF(OR(W122="Reactivo",W122="Débil"),"NDM ","")&amp;IF(OR(X122="Reactivo",X122="Débil"),"KPC ","")&amp;IF(OR(Y122="Reactivo",Y122="Débil"),"OXA-48 ","")&amp;IF(OR(Z122="Reactivo",Z122="Débil"),"IMP ","")&amp;IF(OR(AA122="Reactivo",AA122="Débil"),"VIM ",""))))</f>
        <v/>
      </c>
      <c r="AK122" s="17" t="str">
        <f aca="false">IF(OR(AJ122="",O122=""),"",IF(AH122&lt;&gt;"Válido","No evaluable",IF(O122="Sin carbapenemasa (control operativo)",IF(AJ122="Ninguna","Concordante: control sin línea","Discordancia: línea reactiva en control sin carbapenemasa"),IF(O122="Resistente por mecanismo no cubierto",IF(AJ122="Ninguna","Acierto: sin línea, mecanismo fuera del panel","Discordancia: línea reactiva con mecanismo fuera del panel"),IF(OR(O122="GES",O122="Otra carbapenemasa fuera del panel"),IF(AJ122="Ninguna","Esperado: familia fuera del panel","Discordancia: línea reactiva con familia fuera del panel"),IF(AJ122="Ninguna","Discordancia: sin línea con mecanismo del panel documentado",IF(ISNUMBER(SEARCH(O122,AJ122)),"Concordante con la familia documentada","Discordancia: familia distinta a la documentada")))))))</f>
        <v/>
      </c>
      <c r="AL122" s="14"/>
      <c r="AM122" s="14"/>
    </row>
    <row r="123" customFormat="false" ht="15" hidden="false" customHeight="false" outlineLevel="0" collapsed="false">
      <c r="A123" s="14"/>
      <c r="B123" s="14"/>
      <c r="C123" s="14"/>
      <c r="D123" s="14"/>
      <c r="E123" s="14"/>
      <c r="F123" s="15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5"/>
      <c r="S123" s="14"/>
      <c r="T123" s="16"/>
      <c r="U123" s="16"/>
      <c r="V123" s="17" t="str">
        <f aca="false">IF(OR(T123="",U123=""),"",ROUND(MOD(U123-T123,1)*1440,0))</f>
        <v/>
      </c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7" t="str">
        <f aca="false">IF(COUNTA(W123:AA123)&lt;5,"",IF(AND(W123=AB123,X123=AC123,Y123=AD123,Z123=AE123,AA123=AF123),"Coinciden","DISCORDANCIA entre lectores"))</f>
        <v/>
      </c>
      <c r="AH123" s="14"/>
      <c r="AI123" s="14"/>
      <c r="AJ123" s="17" t="str">
        <f aca="false">IF(COUNTA(W123:AA123)&lt;5,"",IF(TRIM(IF(OR(W123="Reactivo",W123="Débil"),"NDM ","")&amp;IF(OR(X123="Reactivo",X123="Débil"),"KPC ","")&amp;IF(OR(Y123="Reactivo",Y123="Débil"),"OXA-48 ","")&amp;IF(OR(Z123="Reactivo",Z123="Débil"),"IMP ","")&amp;IF(OR(AA123="Reactivo",AA123="Débil"),"VIM ",""))="","Ninguna",TRIM(IF(OR(W123="Reactivo",W123="Débil"),"NDM ","")&amp;IF(OR(X123="Reactivo",X123="Débil"),"KPC ","")&amp;IF(OR(Y123="Reactivo",Y123="Débil"),"OXA-48 ","")&amp;IF(OR(Z123="Reactivo",Z123="Débil"),"IMP ","")&amp;IF(OR(AA123="Reactivo",AA123="Débil"),"VIM ",""))))</f>
        <v/>
      </c>
      <c r="AK123" s="17" t="str">
        <f aca="false">IF(OR(AJ123="",O123=""),"",IF(AH123&lt;&gt;"Válido","No evaluable",IF(O123="Sin carbapenemasa (control operativo)",IF(AJ123="Ninguna","Concordante: control sin línea","Discordancia: línea reactiva en control sin carbapenemasa"),IF(O123="Resistente por mecanismo no cubierto",IF(AJ123="Ninguna","Acierto: sin línea, mecanismo fuera del panel","Discordancia: línea reactiva con mecanismo fuera del panel"),IF(OR(O123="GES",O123="Otra carbapenemasa fuera del panel"),IF(AJ123="Ninguna","Esperado: familia fuera del panel","Discordancia: línea reactiva con familia fuera del panel"),IF(AJ123="Ninguna","Discordancia: sin línea con mecanismo del panel documentado",IF(ISNUMBER(SEARCH(O123,AJ123)),"Concordante con la familia documentada","Discordancia: familia distinta a la documentada")))))))</f>
        <v/>
      </c>
      <c r="AL123" s="14"/>
      <c r="AM123" s="14"/>
    </row>
    <row r="124" customFormat="false" ht="15" hidden="false" customHeight="false" outlineLevel="0" collapsed="false">
      <c r="A124" s="14"/>
      <c r="B124" s="14"/>
      <c r="C124" s="14"/>
      <c r="D124" s="14"/>
      <c r="E124" s="14"/>
      <c r="F124" s="15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5"/>
      <c r="S124" s="14"/>
      <c r="T124" s="16"/>
      <c r="U124" s="16"/>
      <c r="V124" s="17" t="str">
        <f aca="false">IF(OR(T124="",U124=""),"",ROUND(MOD(U124-T124,1)*1440,0))</f>
        <v/>
      </c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7" t="str">
        <f aca="false">IF(COUNTA(W124:AA124)&lt;5,"",IF(AND(W124=AB124,X124=AC124,Y124=AD124,Z124=AE124,AA124=AF124),"Coinciden","DISCORDANCIA entre lectores"))</f>
        <v/>
      </c>
      <c r="AH124" s="14"/>
      <c r="AI124" s="14"/>
      <c r="AJ124" s="17" t="str">
        <f aca="false">IF(COUNTA(W124:AA124)&lt;5,"",IF(TRIM(IF(OR(W124="Reactivo",W124="Débil"),"NDM ","")&amp;IF(OR(X124="Reactivo",X124="Débil"),"KPC ","")&amp;IF(OR(Y124="Reactivo",Y124="Débil"),"OXA-48 ","")&amp;IF(OR(Z124="Reactivo",Z124="Débil"),"IMP ","")&amp;IF(OR(AA124="Reactivo",AA124="Débil"),"VIM ",""))="","Ninguna",TRIM(IF(OR(W124="Reactivo",W124="Débil"),"NDM ","")&amp;IF(OR(X124="Reactivo",X124="Débil"),"KPC ","")&amp;IF(OR(Y124="Reactivo",Y124="Débil"),"OXA-48 ","")&amp;IF(OR(Z124="Reactivo",Z124="Débil"),"IMP ","")&amp;IF(OR(AA124="Reactivo",AA124="Débil"),"VIM ",""))))</f>
        <v/>
      </c>
      <c r="AK124" s="17" t="str">
        <f aca="false">IF(OR(AJ124="",O124=""),"",IF(AH124&lt;&gt;"Válido","No evaluable",IF(O124="Sin carbapenemasa (control operativo)",IF(AJ124="Ninguna","Concordante: control sin línea","Discordancia: línea reactiva en control sin carbapenemasa"),IF(O124="Resistente por mecanismo no cubierto",IF(AJ124="Ninguna","Acierto: sin línea, mecanismo fuera del panel","Discordancia: línea reactiva con mecanismo fuera del panel"),IF(OR(O124="GES",O124="Otra carbapenemasa fuera del panel"),IF(AJ124="Ninguna","Esperado: familia fuera del panel","Discordancia: línea reactiva con familia fuera del panel"),IF(AJ124="Ninguna","Discordancia: sin línea con mecanismo del panel documentado",IF(ISNUMBER(SEARCH(O124,AJ124)),"Concordante con la familia documentada","Discordancia: familia distinta a la documentada")))))))</f>
        <v/>
      </c>
      <c r="AL124" s="14"/>
      <c r="AM124" s="14"/>
    </row>
    <row r="125" customFormat="false" ht="15" hidden="false" customHeight="false" outlineLevel="0" collapsed="false">
      <c r="A125" s="14"/>
      <c r="B125" s="14"/>
      <c r="C125" s="14"/>
      <c r="D125" s="14"/>
      <c r="E125" s="14"/>
      <c r="F125" s="15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5"/>
      <c r="S125" s="14"/>
      <c r="T125" s="16"/>
      <c r="U125" s="16"/>
      <c r="V125" s="17" t="str">
        <f aca="false">IF(OR(T125="",U125=""),"",ROUND(MOD(U125-T125,1)*1440,0))</f>
        <v/>
      </c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7" t="str">
        <f aca="false">IF(COUNTA(W125:AA125)&lt;5,"",IF(AND(W125=AB125,X125=AC125,Y125=AD125,Z125=AE125,AA125=AF125),"Coinciden","DISCORDANCIA entre lectores"))</f>
        <v/>
      </c>
      <c r="AH125" s="14"/>
      <c r="AI125" s="14"/>
      <c r="AJ125" s="17" t="str">
        <f aca="false">IF(COUNTA(W125:AA125)&lt;5,"",IF(TRIM(IF(OR(W125="Reactivo",W125="Débil"),"NDM ","")&amp;IF(OR(X125="Reactivo",X125="Débil"),"KPC ","")&amp;IF(OR(Y125="Reactivo",Y125="Débil"),"OXA-48 ","")&amp;IF(OR(Z125="Reactivo",Z125="Débil"),"IMP ","")&amp;IF(OR(AA125="Reactivo",AA125="Débil"),"VIM ",""))="","Ninguna",TRIM(IF(OR(W125="Reactivo",W125="Débil"),"NDM ","")&amp;IF(OR(X125="Reactivo",X125="Débil"),"KPC ","")&amp;IF(OR(Y125="Reactivo",Y125="Débil"),"OXA-48 ","")&amp;IF(OR(Z125="Reactivo",Z125="Débil"),"IMP ","")&amp;IF(OR(AA125="Reactivo",AA125="Débil"),"VIM ",""))))</f>
        <v/>
      </c>
      <c r="AK125" s="17" t="str">
        <f aca="false">IF(OR(AJ125="",O125=""),"",IF(AH125&lt;&gt;"Válido","No evaluable",IF(O125="Sin carbapenemasa (control operativo)",IF(AJ125="Ninguna","Concordante: control sin línea","Discordancia: línea reactiva en control sin carbapenemasa"),IF(O125="Resistente por mecanismo no cubierto",IF(AJ125="Ninguna","Acierto: sin línea, mecanismo fuera del panel","Discordancia: línea reactiva con mecanismo fuera del panel"),IF(OR(O125="GES",O125="Otra carbapenemasa fuera del panel"),IF(AJ125="Ninguna","Esperado: familia fuera del panel","Discordancia: línea reactiva con familia fuera del panel"),IF(AJ125="Ninguna","Discordancia: sin línea con mecanismo del panel documentado",IF(ISNUMBER(SEARCH(O125,AJ125)),"Concordante con la familia documentada","Discordancia: familia distinta a la documentada")))))))</f>
        <v/>
      </c>
      <c r="AL125" s="14"/>
      <c r="AM125" s="14"/>
    </row>
    <row r="126" customFormat="false" ht="15" hidden="false" customHeight="false" outlineLevel="0" collapsed="false">
      <c r="A126" s="14"/>
      <c r="B126" s="14"/>
      <c r="C126" s="14"/>
      <c r="D126" s="14"/>
      <c r="E126" s="14"/>
      <c r="F126" s="15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5"/>
      <c r="S126" s="14"/>
      <c r="T126" s="16"/>
      <c r="U126" s="16"/>
      <c r="V126" s="17" t="str">
        <f aca="false">IF(OR(T126="",U126=""),"",ROUND(MOD(U126-T126,1)*1440,0))</f>
        <v/>
      </c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7" t="str">
        <f aca="false">IF(COUNTA(W126:AA126)&lt;5,"",IF(AND(W126=AB126,X126=AC126,Y126=AD126,Z126=AE126,AA126=AF126),"Coinciden","DISCORDANCIA entre lectores"))</f>
        <v/>
      </c>
      <c r="AH126" s="14"/>
      <c r="AI126" s="14"/>
      <c r="AJ126" s="17" t="str">
        <f aca="false">IF(COUNTA(W126:AA126)&lt;5,"",IF(TRIM(IF(OR(W126="Reactivo",W126="Débil"),"NDM ","")&amp;IF(OR(X126="Reactivo",X126="Débil"),"KPC ","")&amp;IF(OR(Y126="Reactivo",Y126="Débil"),"OXA-48 ","")&amp;IF(OR(Z126="Reactivo",Z126="Débil"),"IMP ","")&amp;IF(OR(AA126="Reactivo",AA126="Débil"),"VIM ",""))="","Ninguna",TRIM(IF(OR(W126="Reactivo",W126="Débil"),"NDM ","")&amp;IF(OR(X126="Reactivo",X126="Débil"),"KPC ","")&amp;IF(OR(Y126="Reactivo",Y126="Débil"),"OXA-48 ","")&amp;IF(OR(Z126="Reactivo",Z126="Débil"),"IMP ","")&amp;IF(OR(AA126="Reactivo",AA126="Débil"),"VIM ",""))))</f>
        <v/>
      </c>
      <c r="AK126" s="17" t="str">
        <f aca="false">IF(OR(AJ126="",O126=""),"",IF(AH126&lt;&gt;"Válido","No evaluable",IF(O126="Sin carbapenemasa (control operativo)",IF(AJ126="Ninguna","Concordante: control sin línea","Discordancia: línea reactiva en control sin carbapenemasa"),IF(O126="Resistente por mecanismo no cubierto",IF(AJ126="Ninguna","Acierto: sin línea, mecanismo fuera del panel","Discordancia: línea reactiva con mecanismo fuera del panel"),IF(OR(O126="GES",O126="Otra carbapenemasa fuera del panel"),IF(AJ126="Ninguna","Esperado: familia fuera del panel","Discordancia: línea reactiva con familia fuera del panel"),IF(AJ126="Ninguna","Discordancia: sin línea con mecanismo del panel documentado",IF(ISNUMBER(SEARCH(O126,AJ126)),"Concordante con la familia documentada","Discordancia: familia distinta a la documentada")))))))</f>
        <v/>
      </c>
      <c r="AL126" s="14"/>
      <c r="AM126" s="14"/>
    </row>
    <row r="127" customFormat="false" ht="15" hidden="false" customHeight="false" outlineLevel="0" collapsed="false">
      <c r="A127" s="14"/>
      <c r="B127" s="14"/>
      <c r="C127" s="14"/>
      <c r="D127" s="14"/>
      <c r="E127" s="14"/>
      <c r="F127" s="15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 s="14"/>
      <c r="T127" s="16"/>
      <c r="U127" s="16"/>
      <c r="V127" s="17" t="str">
        <f aca="false">IF(OR(T127="",U127=""),"",ROUND(MOD(U127-T127,1)*1440,0))</f>
        <v/>
      </c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7" t="str">
        <f aca="false">IF(COUNTA(W127:AA127)&lt;5,"",IF(AND(W127=AB127,X127=AC127,Y127=AD127,Z127=AE127,AA127=AF127),"Coinciden","DISCORDANCIA entre lectores"))</f>
        <v/>
      </c>
      <c r="AH127" s="14"/>
      <c r="AI127" s="14"/>
      <c r="AJ127" s="17" t="str">
        <f aca="false">IF(COUNTA(W127:AA127)&lt;5,"",IF(TRIM(IF(OR(W127="Reactivo",W127="Débil"),"NDM ","")&amp;IF(OR(X127="Reactivo",X127="Débil"),"KPC ","")&amp;IF(OR(Y127="Reactivo",Y127="Débil"),"OXA-48 ","")&amp;IF(OR(Z127="Reactivo",Z127="Débil"),"IMP ","")&amp;IF(OR(AA127="Reactivo",AA127="Débil"),"VIM ",""))="","Ninguna",TRIM(IF(OR(W127="Reactivo",W127="Débil"),"NDM ","")&amp;IF(OR(X127="Reactivo",X127="Débil"),"KPC ","")&amp;IF(OR(Y127="Reactivo",Y127="Débil"),"OXA-48 ","")&amp;IF(OR(Z127="Reactivo",Z127="Débil"),"IMP ","")&amp;IF(OR(AA127="Reactivo",AA127="Débil"),"VIM ",""))))</f>
        <v/>
      </c>
      <c r="AK127" s="17" t="str">
        <f aca="false">IF(OR(AJ127="",O127=""),"",IF(AH127&lt;&gt;"Válido","No evaluable",IF(O127="Sin carbapenemasa (control operativo)",IF(AJ127="Ninguna","Concordante: control sin línea","Discordancia: línea reactiva en control sin carbapenemasa"),IF(O127="Resistente por mecanismo no cubierto",IF(AJ127="Ninguna","Acierto: sin línea, mecanismo fuera del panel","Discordancia: línea reactiva con mecanismo fuera del panel"),IF(OR(O127="GES",O127="Otra carbapenemasa fuera del panel"),IF(AJ127="Ninguna","Esperado: familia fuera del panel","Discordancia: línea reactiva con familia fuera del panel"),IF(AJ127="Ninguna","Discordancia: sin línea con mecanismo del panel documentado",IF(ISNUMBER(SEARCH(O127,AJ127)),"Concordante con la familia documentada","Discordancia: familia distinta a la documentada")))))))</f>
        <v/>
      </c>
      <c r="AL127" s="14"/>
      <c r="AM127" s="14"/>
    </row>
    <row r="128" customFormat="false" ht="15" hidden="false" customHeight="false" outlineLevel="0" collapsed="false">
      <c r="A128" s="14"/>
      <c r="B128" s="14"/>
      <c r="C128" s="14"/>
      <c r="D128" s="14"/>
      <c r="E128" s="14"/>
      <c r="F128" s="15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5"/>
      <c r="S128" s="14"/>
      <c r="T128" s="16"/>
      <c r="U128" s="16"/>
      <c r="V128" s="17" t="str">
        <f aca="false">IF(OR(T128="",U128=""),"",ROUND(MOD(U128-T128,1)*1440,0))</f>
        <v/>
      </c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7" t="str">
        <f aca="false">IF(COUNTA(W128:AA128)&lt;5,"",IF(AND(W128=AB128,X128=AC128,Y128=AD128,Z128=AE128,AA128=AF128),"Coinciden","DISCORDANCIA entre lectores"))</f>
        <v/>
      </c>
      <c r="AH128" s="14"/>
      <c r="AI128" s="14"/>
      <c r="AJ128" s="17" t="str">
        <f aca="false">IF(COUNTA(W128:AA128)&lt;5,"",IF(TRIM(IF(OR(W128="Reactivo",W128="Débil"),"NDM ","")&amp;IF(OR(X128="Reactivo",X128="Débil"),"KPC ","")&amp;IF(OR(Y128="Reactivo",Y128="Débil"),"OXA-48 ","")&amp;IF(OR(Z128="Reactivo",Z128="Débil"),"IMP ","")&amp;IF(OR(AA128="Reactivo",AA128="Débil"),"VIM ",""))="","Ninguna",TRIM(IF(OR(W128="Reactivo",W128="Débil"),"NDM ","")&amp;IF(OR(X128="Reactivo",X128="Débil"),"KPC ","")&amp;IF(OR(Y128="Reactivo",Y128="Débil"),"OXA-48 ","")&amp;IF(OR(Z128="Reactivo",Z128="Débil"),"IMP ","")&amp;IF(OR(AA128="Reactivo",AA128="Débil"),"VIM ",""))))</f>
        <v/>
      </c>
      <c r="AK128" s="17" t="str">
        <f aca="false">IF(OR(AJ128="",O128=""),"",IF(AH128&lt;&gt;"Válido","No evaluable",IF(O128="Sin carbapenemasa (control operativo)",IF(AJ128="Ninguna","Concordante: control sin línea","Discordancia: línea reactiva en control sin carbapenemasa"),IF(O128="Resistente por mecanismo no cubierto",IF(AJ128="Ninguna","Acierto: sin línea, mecanismo fuera del panel","Discordancia: línea reactiva con mecanismo fuera del panel"),IF(OR(O128="GES",O128="Otra carbapenemasa fuera del panel"),IF(AJ128="Ninguna","Esperado: familia fuera del panel","Discordancia: línea reactiva con familia fuera del panel"),IF(AJ128="Ninguna","Discordancia: sin línea con mecanismo del panel documentado",IF(ISNUMBER(SEARCH(O128,AJ128)),"Concordante con la familia documentada","Discordancia: familia distinta a la documentada")))))))</f>
        <v/>
      </c>
      <c r="AL128" s="14"/>
      <c r="AM128" s="14"/>
    </row>
    <row r="129" customFormat="false" ht="15" hidden="false" customHeight="false" outlineLevel="0" collapsed="false">
      <c r="A129" s="14"/>
      <c r="B129" s="14"/>
      <c r="C129" s="14"/>
      <c r="D129" s="14"/>
      <c r="E129" s="14"/>
      <c r="F129" s="15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5"/>
      <c r="S129" s="14"/>
      <c r="T129" s="16"/>
      <c r="U129" s="16"/>
      <c r="V129" s="17" t="str">
        <f aca="false">IF(OR(T129="",U129=""),"",ROUND(MOD(U129-T129,1)*1440,0))</f>
        <v/>
      </c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7" t="str">
        <f aca="false">IF(COUNTA(W129:AA129)&lt;5,"",IF(AND(W129=AB129,X129=AC129,Y129=AD129,Z129=AE129,AA129=AF129),"Coinciden","DISCORDANCIA entre lectores"))</f>
        <v/>
      </c>
      <c r="AH129" s="14"/>
      <c r="AI129" s="14"/>
      <c r="AJ129" s="17" t="str">
        <f aca="false">IF(COUNTA(W129:AA129)&lt;5,"",IF(TRIM(IF(OR(W129="Reactivo",W129="Débil"),"NDM ","")&amp;IF(OR(X129="Reactivo",X129="Débil"),"KPC ","")&amp;IF(OR(Y129="Reactivo",Y129="Débil"),"OXA-48 ","")&amp;IF(OR(Z129="Reactivo",Z129="Débil"),"IMP ","")&amp;IF(OR(AA129="Reactivo",AA129="Débil"),"VIM ",""))="","Ninguna",TRIM(IF(OR(W129="Reactivo",W129="Débil"),"NDM ","")&amp;IF(OR(X129="Reactivo",X129="Débil"),"KPC ","")&amp;IF(OR(Y129="Reactivo",Y129="Débil"),"OXA-48 ","")&amp;IF(OR(Z129="Reactivo",Z129="Débil"),"IMP ","")&amp;IF(OR(AA129="Reactivo",AA129="Débil"),"VIM ",""))))</f>
        <v/>
      </c>
      <c r="AK129" s="17" t="str">
        <f aca="false">IF(OR(AJ129="",O129=""),"",IF(AH129&lt;&gt;"Válido","No evaluable",IF(O129="Sin carbapenemasa (control operativo)",IF(AJ129="Ninguna","Concordante: control sin línea","Discordancia: línea reactiva en control sin carbapenemasa"),IF(O129="Resistente por mecanismo no cubierto",IF(AJ129="Ninguna","Acierto: sin línea, mecanismo fuera del panel","Discordancia: línea reactiva con mecanismo fuera del panel"),IF(OR(O129="GES",O129="Otra carbapenemasa fuera del panel"),IF(AJ129="Ninguna","Esperado: familia fuera del panel","Discordancia: línea reactiva con familia fuera del panel"),IF(AJ129="Ninguna","Discordancia: sin línea con mecanismo del panel documentado",IF(ISNUMBER(SEARCH(O129,AJ129)),"Concordante con la familia documentada","Discordancia: familia distinta a la documentada")))))))</f>
        <v/>
      </c>
      <c r="AL129" s="14"/>
      <c r="AM129" s="14"/>
    </row>
    <row r="130" customFormat="false" ht="15" hidden="false" customHeight="false" outlineLevel="0" collapsed="false">
      <c r="A130" s="14"/>
      <c r="B130" s="14"/>
      <c r="C130" s="14"/>
      <c r="D130" s="14"/>
      <c r="E130" s="14"/>
      <c r="F130" s="15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5"/>
      <c r="S130" s="14"/>
      <c r="T130" s="16"/>
      <c r="U130" s="16"/>
      <c r="V130" s="17" t="str">
        <f aca="false">IF(OR(T130="",U130=""),"",ROUND(MOD(U130-T130,1)*1440,0))</f>
        <v/>
      </c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7" t="str">
        <f aca="false">IF(COUNTA(W130:AA130)&lt;5,"",IF(AND(W130=AB130,X130=AC130,Y130=AD130,Z130=AE130,AA130=AF130),"Coinciden","DISCORDANCIA entre lectores"))</f>
        <v/>
      </c>
      <c r="AH130" s="14"/>
      <c r="AI130" s="14"/>
      <c r="AJ130" s="17" t="str">
        <f aca="false">IF(COUNTA(W130:AA130)&lt;5,"",IF(TRIM(IF(OR(W130="Reactivo",W130="Débil"),"NDM ","")&amp;IF(OR(X130="Reactivo",X130="Débil"),"KPC ","")&amp;IF(OR(Y130="Reactivo",Y130="Débil"),"OXA-48 ","")&amp;IF(OR(Z130="Reactivo",Z130="Débil"),"IMP ","")&amp;IF(OR(AA130="Reactivo",AA130="Débil"),"VIM ",""))="","Ninguna",TRIM(IF(OR(W130="Reactivo",W130="Débil"),"NDM ","")&amp;IF(OR(X130="Reactivo",X130="Débil"),"KPC ","")&amp;IF(OR(Y130="Reactivo",Y130="Débil"),"OXA-48 ","")&amp;IF(OR(Z130="Reactivo",Z130="Débil"),"IMP ","")&amp;IF(OR(AA130="Reactivo",AA130="Débil"),"VIM ",""))))</f>
        <v/>
      </c>
      <c r="AK130" s="17" t="str">
        <f aca="false">IF(OR(AJ130="",O130=""),"",IF(AH130&lt;&gt;"Válido","No evaluable",IF(O130="Sin carbapenemasa (control operativo)",IF(AJ130="Ninguna","Concordante: control sin línea","Discordancia: línea reactiva en control sin carbapenemasa"),IF(O130="Resistente por mecanismo no cubierto",IF(AJ130="Ninguna","Acierto: sin línea, mecanismo fuera del panel","Discordancia: línea reactiva con mecanismo fuera del panel"),IF(OR(O130="GES",O130="Otra carbapenemasa fuera del panel"),IF(AJ130="Ninguna","Esperado: familia fuera del panel","Discordancia: línea reactiva con familia fuera del panel"),IF(AJ130="Ninguna","Discordancia: sin línea con mecanismo del panel documentado",IF(ISNUMBER(SEARCH(O130,AJ130)),"Concordante con la familia documentada","Discordancia: familia distinta a la documentada")))))))</f>
        <v/>
      </c>
      <c r="AL130" s="14"/>
      <c r="AM130" s="14"/>
    </row>
    <row r="131" customFormat="false" ht="15" hidden="false" customHeight="false" outlineLevel="0" collapsed="false">
      <c r="A131" s="14"/>
      <c r="B131" s="14"/>
      <c r="C131" s="14"/>
      <c r="D131" s="14"/>
      <c r="E131" s="14"/>
      <c r="F131" s="15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5"/>
      <c r="S131" s="14"/>
      <c r="T131" s="16"/>
      <c r="U131" s="16"/>
      <c r="V131" s="17" t="str">
        <f aca="false">IF(OR(T131="",U131=""),"",ROUND(MOD(U131-T131,1)*1440,0))</f>
        <v/>
      </c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7" t="str">
        <f aca="false">IF(COUNTA(W131:AA131)&lt;5,"",IF(AND(W131=AB131,X131=AC131,Y131=AD131,Z131=AE131,AA131=AF131),"Coinciden","DISCORDANCIA entre lectores"))</f>
        <v/>
      </c>
      <c r="AH131" s="14"/>
      <c r="AI131" s="14"/>
      <c r="AJ131" s="17" t="str">
        <f aca="false">IF(COUNTA(W131:AA131)&lt;5,"",IF(TRIM(IF(OR(W131="Reactivo",W131="Débil"),"NDM ","")&amp;IF(OR(X131="Reactivo",X131="Débil"),"KPC ","")&amp;IF(OR(Y131="Reactivo",Y131="Débil"),"OXA-48 ","")&amp;IF(OR(Z131="Reactivo",Z131="Débil"),"IMP ","")&amp;IF(OR(AA131="Reactivo",AA131="Débil"),"VIM ",""))="","Ninguna",TRIM(IF(OR(W131="Reactivo",W131="Débil"),"NDM ","")&amp;IF(OR(X131="Reactivo",X131="Débil"),"KPC ","")&amp;IF(OR(Y131="Reactivo",Y131="Débil"),"OXA-48 ","")&amp;IF(OR(Z131="Reactivo",Z131="Débil"),"IMP ","")&amp;IF(OR(AA131="Reactivo",AA131="Débil"),"VIM ",""))))</f>
        <v/>
      </c>
      <c r="AK131" s="17" t="str">
        <f aca="false">IF(OR(AJ131="",O131=""),"",IF(AH131&lt;&gt;"Válido","No evaluable",IF(O131="Sin carbapenemasa (control operativo)",IF(AJ131="Ninguna","Concordante: control sin línea","Discordancia: línea reactiva en control sin carbapenemasa"),IF(O131="Resistente por mecanismo no cubierto",IF(AJ131="Ninguna","Acierto: sin línea, mecanismo fuera del panel","Discordancia: línea reactiva con mecanismo fuera del panel"),IF(OR(O131="GES",O131="Otra carbapenemasa fuera del panel"),IF(AJ131="Ninguna","Esperado: familia fuera del panel","Discordancia: línea reactiva con familia fuera del panel"),IF(AJ131="Ninguna","Discordancia: sin línea con mecanismo del panel documentado",IF(ISNUMBER(SEARCH(O131,AJ131)),"Concordante con la familia documentada","Discordancia: familia distinta a la documentada")))))))</f>
        <v/>
      </c>
      <c r="AL131" s="14"/>
      <c r="AM131" s="14"/>
    </row>
    <row r="132" customFormat="false" ht="15" hidden="false" customHeight="false" outlineLevel="0" collapsed="false">
      <c r="A132" s="14"/>
      <c r="B132" s="14"/>
      <c r="C132" s="14"/>
      <c r="D132" s="14"/>
      <c r="E132" s="14"/>
      <c r="F132" s="15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5"/>
      <c r="S132" s="14"/>
      <c r="T132" s="16"/>
      <c r="U132" s="16"/>
      <c r="V132" s="17" t="str">
        <f aca="false">IF(OR(T132="",U132=""),"",ROUND(MOD(U132-T132,1)*1440,0))</f>
        <v/>
      </c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7" t="str">
        <f aca="false">IF(COUNTA(W132:AA132)&lt;5,"",IF(AND(W132=AB132,X132=AC132,Y132=AD132,Z132=AE132,AA132=AF132),"Coinciden","DISCORDANCIA entre lectores"))</f>
        <v/>
      </c>
      <c r="AH132" s="14"/>
      <c r="AI132" s="14"/>
      <c r="AJ132" s="17" t="str">
        <f aca="false">IF(COUNTA(W132:AA132)&lt;5,"",IF(TRIM(IF(OR(W132="Reactivo",W132="Débil"),"NDM ","")&amp;IF(OR(X132="Reactivo",X132="Débil"),"KPC ","")&amp;IF(OR(Y132="Reactivo",Y132="Débil"),"OXA-48 ","")&amp;IF(OR(Z132="Reactivo",Z132="Débil"),"IMP ","")&amp;IF(OR(AA132="Reactivo",AA132="Débil"),"VIM ",""))="","Ninguna",TRIM(IF(OR(W132="Reactivo",W132="Débil"),"NDM ","")&amp;IF(OR(X132="Reactivo",X132="Débil"),"KPC ","")&amp;IF(OR(Y132="Reactivo",Y132="Débil"),"OXA-48 ","")&amp;IF(OR(Z132="Reactivo",Z132="Débil"),"IMP ","")&amp;IF(OR(AA132="Reactivo",AA132="Débil"),"VIM ",""))))</f>
        <v/>
      </c>
      <c r="AK132" s="17" t="str">
        <f aca="false">IF(OR(AJ132="",O132=""),"",IF(AH132&lt;&gt;"Válido","No evaluable",IF(O132="Sin carbapenemasa (control operativo)",IF(AJ132="Ninguna","Concordante: control sin línea","Discordancia: línea reactiva en control sin carbapenemasa"),IF(O132="Resistente por mecanismo no cubierto",IF(AJ132="Ninguna","Acierto: sin línea, mecanismo fuera del panel","Discordancia: línea reactiva con mecanismo fuera del panel"),IF(OR(O132="GES",O132="Otra carbapenemasa fuera del panel"),IF(AJ132="Ninguna","Esperado: familia fuera del panel","Discordancia: línea reactiva con familia fuera del panel"),IF(AJ132="Ninguna","Discordancia: sin línea con mecanismo del panel documentado",IF(ISNUMBER(SEARCH(O132,AJ132)),"Concordante con la familia documentada","Discordancia: familia distinta a la documentada")))))))</f>
        <v/>
      </c>
      <c r="AL132" s="14"/>
      <c r="AM132" s="14"/>
    </row>
    <row r="133" customFormat="false" ht="15" hidden="false" customHeight="false" outlineLevel="0" collapsed="false">
      <c r="A133" s="14"/>
      <c r="B133" s="14"/>
      <c r="C133" s="14"/>
      <c r="D133" s="14"/>
      <c r="E133" s="14"/>
      <c r="F133" s="15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5"/>
      <c r="S133" s="14"/>
      <c r="T133" s="16"/>
      <c r="U133" s="16"/>
      <c r="V133" s="17" t="str">
        <f aca="false">IF(OR(T133="",U133=""),"",ROUND(MOD(U133-T133,1)*1440,0))</f>
        <v/>
      </c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7" t="str">
        <f aca="false">IF(COUNTA(W133:AA133)&lt;5,"",IF(AND(W133=AB133,X133=AC133,Y133=AD133,Z133=AE133,AA133=AF133),"Coinciden","DISCORDANCIA entre lectores"))</f>
        <v/>
      </c>
      <c r="AH133" s="14"/>
      <c r="AI133" s="14"/>
      <c r="AJ133" s="17" t="str">
        <f aca="false">IF(COUNTA(W133:AA133)&lt;5,"",IF(TRIM(IF(OR(W133="Reactivo",W133="Débil"),"NDM ","")&amp;IF(OR(X133="Reactivo",X133="Débil"),"KPC ","")&amp;IF(OR(Y133="Reactivo",Y133="Débil"),"OXA-48 ","")&amp;IF(OR(Z133="Reactivo",Z133="Débil"),"IMP ","")&amp;IF(OR(AA133="Reactivo",AA133="Débil"),"VIM ",""))="","Ninguna",TRIM(IF(OR(W133="Reactivo",W133="Débil"),"NDM ","")&amp;IF(OR(X133="Reactivo",X133="Débil"),"KPC ","")&amp;IF(OR(Y133="Reactivo",Y133="Débil"),"OXA-48 ","")&amp;IF(OR(Z133="Reactivo",Z133="Débil"),"IMP ","")&amp;IF(OR(AA133="Reactivo",AA133="Débil"),"VIM ",""))))</f>
        <v/>
      </c>
      <c r="AK133" s="17" t="str">
        <f aca="false">IF(OR(AJ133="",O133=""),"",IF(AH133&lt;&gt;"Válido","No evaluable",IF(O133="Sin carbapenemasa (control operativo)",IF(AJ133="Ninguna","Concordante: control sin línea","Discordancia: línea reactiva en control sin carbapenemasa"),IF(O133="Resistente por mecanismo no cubierto",IF(AJ133="Ninguna","Acierto: sin línea, mecanismo fuera del panel","Discordancia: línea reactiva con mecanismo fuera del panel"),IF(OR(O133="GES",O133="Otra carbapenemasa fuera del panel"),IF(AJ133="Ninguna","Esperado: familia fuera del panel","Discordancia: línea reactiva con familia fuera del panel"),IF(AJ133="Ninguna","Discordancia: sin línea con mecanismo del panel documentado",IF(ISNUMBER(SEARCH(O133,AJ133)),"Concordante con la familia documentada","Discordancia: familia distinta a la documentada")))))))</f>
        <v/>
      </c>
      <c r="AL133" s="14"/>
      <c r="AM133" s="14"/>
    </row>
    <row r="134" customFormat="false" ht="15" hidden="false" customHeight="false" outlineLevel="0" collapsed="false">
      <c r="A134" s="14"/>
      <c r="B134" s="14"/>
      <c r="C134" s="14"/>
      <c r="D134" s="14"/>
      <c r="E134" s="14"/>
      <c r="F134" s="15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 s="14"/>
      <c r="T134" s="16"/>
      <c r="U134" s="16"/>
      <c r="V134" s="17" t="str">
        <f aca="false">IF(OR(T134="",U134=""),"",ROUND(MOD(U134-T134,1)*1440,0))</f>
        <v/>
      </c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7" t="str">
        <f aca="false">IF(COUNTA(W134:AA134)&lt;5,"",IF(AND(W134=AB134,X134=AC134,Y134=AD134,Z134=AE134,AA134=AF134),"Coinciden","DISCORDANCIA entre lectores"))</f>
        <v/>
      </c>
      <c r="AH134" s="14"/>
      <c r="AI134" s="14"/>
      <c r="AJ134" s="17" t="str">
        <f aca="false">IF(COUNTA(W134:AA134)&lt;5,"",IF(TRIM(IF(OR(W134="Reactivo",W134="Débil"),"NDM ","")&amp;IF(OR(X134="Reactivo",X134="Débil"),"KPC ","")&amp;IF(OR(Y134="Reactivo",Y134="Débil"),"OXA-48 ","")&amp;IF(OR(Z134="Reactivo",Z134="Débil"),"IMP ","")&amp;IF(OR(AA134="Reactivo",AA134="Débil"),"VIM ",""))="","Ninguna",TRIM(IF(OR(W134="Reactivo",W134="Débil"),"NDM ","")&amp;IF(OR(X134="Reactivo",X134="Débil"),"KPC ","")&amp;IF(OR(Y134="Reactivo",Y134="Débil"),"OXA-48 ","")&amp;IF(OR(Z134="Reactivo",Z134="Débil"),"IMP ","")&amp;IF(OR(AA134="Reactivo",AA134="Débil"),"VIM ",""))))</f>
        <v/>
      </c>
      <c r="AK134" s="17" t="str">
        <f aca="false">IF(OR(AJ134="",O134=""),"",IF(AH134&lt;&gt;"Válido","No evaluable",IF(O134="Sin carbapenemasa (control operativo)",IF(AJ134="Ninguna","Concordante: control sin línea","Discordancia: línea reactiva en control sin carbapenemasa"),IF(O134="Resistente por mecanismo no cubierto",IF(AJ134="Ninguna","Acierto: sin línea, mecanismo fuera del panel","Discordancia: línea reactiva con mecanismo fuera del panel"),IF(OR(O134="GES",O134="Otra carbapenemasa fuera del panel"),IF(AJ134="Ninguna","Esperado: familia fuera del panel","Discordancia: línea reactiva con familia fuera del panel"),IF(AJ134="Ninguna","Discordancia: sin línea con mecanismo del panel documentado",IF(ISNUMBER(SEARCH(O134,AJ134)),"Concordante con la familia documentada","Discordancia: familia distinta a la documentada")))))))</f>
        <v/>
      </c>
      <c r="AL134" s="14"/>
      <c r="AM134" s="14"/>
    </row>
    <row r="135" customFormat="false" ht="15" hidden="false" customHeight="false" outlineLevel="0" collapsed="false">
      <c r="A135" s="14"/>
      <c r="B135" s="14"/>
      <c r="C135" s="14"/>
      <c r="D135" s="14"/>
      <c r="E135" s="14"/>
      <c r="F135" s="15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 s="14"/>
      <c r="T135" s="16"/>
      <c r="U135" s="16"/>
      <c r="V135" s="17" t="str">
        <f aca="false">IF(OR(T135="",U135=""),"",ROUND(MOD(U135-T135,1)*1440,0))</f>
        <v/>
      </c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7" t="str">
        <f aca="false">IF(COUNTA(W135:AA135)&lt;5,"",IF(AND(W135=AB135,X135=AC135,Y135=AD135,Z135=AE135,AA135=AF135),"Coinciden","DISCORDANCIA entre lectores"))</f>
        <v/>
      </c>
      <c r="AH135" s="14"/>
      <c r="AI135" s="14"/>
      <c r="AJ135" s="17" t="str">
        <f aca="false">IF(COUNTA(W135:AA135)&lt;5,"",IF(TRIM(IF(OR(W135="Reactivo",W135="Débil"),"NDM ","")&amp;IF(OR(X135="Reactivo",X135="Débil"),"KPC ","")&amp;IF(OR(Y135="Reactivo",Y135="Débil"),"OXA-48 ","")&amp;IF(OR(Z135="Reactivo",Z135="Débil"),"IMP ","")&amp;IF(OR(AA135="Reactivo",AA135="Débil"),"VIM ",""))="","Ninguna",TRIM(IF(OR(W135="Reactivo",W135="Débil"),"NDM ","")&amp;IF(OR(X135="Reactivo",X135="Débil"),"KPC ","")&amp;IF(OR(Y135="Reactivo",Y135="Débil"),"OXA-48 ","")&amp;IF(OR(Z135="Reactivo",Z135="Débil"),"IMP ","")&amp;IF(OR(AA135="Reactivo",AA135="Débil"),"VIM ",""))))</f>
        <v/>
      </c>
      <c r="AK135" s="17" t="str">
        <f aca="false">IF(OR(AJ135="",O135=""),"",IF(AH135&lt;&gt;"Válido","No evaluable",IF(O135="Sin carbapenemasa (control operativo)",IF(AJ135="Ninguna","Concordante: control sin línea","Discordancia: línea reactiva en control sin carbapenemasa"),IF(O135="Resistente por mecanismo no cubierto",IF(AJ135="Ninguna","Acierto: sin línea, mecanismo fuera del panel","Discordancia: línea reactiva con mecanismo fuera del panel"),IF(OR(O135="GES",O135="Otra carbapenemasa fuera del panel"),IF(AJ135="Ninguna","Esperado: familia fuera del panel","Discordancia: línea reactiva con familia fuera del panel"),IF(AJ135="Ninguna","Discordancia: sin línea con mecanismo del panel documentado",IF(ISNUMBER(SEARCH(O135,AJ135)),"Concordante con la familia documentada","Discordancia: familia distinta a la documentada")))))))</f>
        <v/>
      </c>
      <c r="AL135" s="14"/>
      <c r="AM135" s="14"/>
    </row>
    <row r="136" customFormat="false" ht="15" hidden="false" customHeight="false" outlineLevel="0" collapsed="false">
      <c r="A136" s="14"/>
      <c r="B136" s="14"/>
      <c r="C136" s="14"/>
      <c r="D136" s="14"/>
      <c r="E136" s="14"/>
      <c r="F136" s="15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5"/>
      <c r="S136" s="14"/>
      <c r="T136" s="16"/>
      <c r="U136" s="16"/>
      <c r="V136" s="17" t="str">
        <f aca="false">IF(OR(T136="",U136=""),"",ROUND(MOD(U136-T136,1)*1440,0))</f>
        <v/>
      </c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7" t="str">
        <f aca="false">IF(COUNTA(W136:AA136)&lt;5,"",IF(AND(W136=AB136,X136=AC136,Y136=AD136,Z136=AE136,AA136=AF136),"Coinciden","DISCORDANCIA entre lectores"))</f>
        <v/>
      </c>
      <c r="AH136" s="14"/>
      <c r="AI136" s="14"/>
      <c r="AJ136" s="17" t="str">
        <f aca="false">IF(COUNTA(W136:AA136)&lt;5,"",IF(TRIM(IF(OR(W136="Reactivo",W136="Débil"),"NDM ","")&amp;IF(OR(X136="Reactivo",X136="Débil"),"KPC ","")&amp;IF(OR(Y136="Reactivo",Y136="Débil"),"OXA-48 ","")&amp;IF(OR(Z136="Reactivo",Z136="Débil"),"IMP ","")&amp;IF(OR(AA136="Reactivo",AA136="Débil"),"VIM ",""))="","Ninguna",TRIM(IF(OR(W136="Reactivo",W136="Débil"),"NDM ","")&amp;IF(OR(X136="Reactivo",X136="Débil"),"KPC ","")&amp;IF(OR(Y136="Reactivo",Y136="Débil"),"OXA-48 ","")&amp;IF(OR(Z136="Reactivo",Z136="Débil"),"IMP ","")&amp;IF(OR(AA136="Reactivo",AA136="Débil"),"VIM ",""))))</f>
        <v/>
      </c>
      <c r="AK136" s="17" t="str">
        <f aca="false">IF(OR(AJ136="",O136=""),"",IF(AH136&lt;&gt;"Válido","No evaluable",IF(O136="Sin carbapenemasa (control operativo)",IF(AJ136="Ninguna","Concordante: control sin línea","Discordancia: línea reactiva en control sin carbapenemasa"),IF(O136="Resistente por mecanismo no cubierto",IF(AJ136="Ninguna","Acierto: sin línea, mecanismo fuera del panel","Discordancia: línea reactiva con mecanismo fuera del panel"),IF(OR(O136="GES",O136="Otra carbapenemasa fuera del panel"),IF(AJ136="Ninguna","Esperado: familia fuera del panel","Discordancia: línea reactiva con familia fuera del panel"),IF(AJ136="Ninguna","Discordancia: sin línea con mecanismo del panel documentado",IF(ISNUMBER(SEARCH(O136,AJ136)),"Concordante con la familia documentada","Discordancia: familia distinta a la documentada")))))))</f>
        <v/>
      </c>
      <c r="AL136" s="14"/>
      <c r="AM136" s="14"/>
    </row>
    <row r="137" customFormat="false" ht="15" hidden="false" customHeight="false" outlineLevel="0" collapsed="false">
      <c r="A137" s="14"/>
      <c r="B137" s="14"/>
      <c r="C137" s="14"/>
      <c r="D137" s="14"/>
      <c r="E137" s="14"/>
      <c r="F137" s="15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5"/>
      <c r="S137" s="14"/>
      <c r="T137" s="16"/>
      <c r="U137" s="16"/>
      <c r="V137" s="17" t="str">
        <f aca="false">IF(OR(T137="",U137=""),"",ROUND(MOD(U137-T137,1)*1440,0))</f>
        <v/>
      </c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7" t="str">
        <f aca="false">IF(COUNTA(W137:AA137)&lt;5,"",IF(AND(W137=AB137,X137=AC137,Y137=AD137,Z137=AE137,AA137=AF137),"Coinciden","DISCORDANCIA entre lectores"))</f>
        <v/>
      </c>
      <c r="AH137" s="14"/>
      <c r="AI137" s="14"/>
      <c r="AJ137" s="17" t="str">
        <f aca="false">IF(COUNTA(W137:AA137)&lt;5,"",IF(TRIM(IF(OR(W137="Reactivo",W137="Débil"),"NDM ","")&amp;IF(OR(X137="Reactivo",X137="Débil"),"KPC ","")&amp;IF(OR(Y137="Reactivo",Y137="Débil"),"OXA-48 ","")&amp;IF(OR(Z137="Reactivo",Z137="Débil"),"IMP ","")&amp;IF(OR(AA137="Reactivo",AA137="Débil"),"VIM ",""))="","Ninguna",TRIM(IF(OR(W137="Reactivo",W137="Débil"),"NDM ","")&amp;IF(OR(X137="Reactivo",X137="Débil"),"KPC ","")&amp;IF(OR(Y137="Reactivo",Y137="Débil"),"OXA-48 ","")&amp;IF(OR(Z137="Reactivo",Z137="Débil"),"IMP ","")&amp;IF(OR(AA137="Reactivo",AA137="Débil"),"VIM ",""))))</f>
        <v/>
      </c>
      <c r="AK137" s="17" t="str">
        <f aca="false">IF(OR(AJ137="",O137=""),"",IF(AH137&lt;&gt;"Válido","No evaluable",IF(O137="Sin carbapenemasa (control operativo)",IF(AJ137="Ninguna","Concordante: control sin línea","Discordancia: línea reactiva en control sin carbapenemasa"),IF(O137="Resistente por mecanismo no cubierto",IF(AJ137="Ninguna","Acierto: sin línea, mecanismo fuera del panel","Discordancia: línea reactiva con mecanismo fuera del panel"),IF(OR(O137="GES",O137="Otra carbapenemasa fuera del panel"),IF(AJ137="Ninguna","Esperado: familia fuera del panel","Discordancia: línea reactiva con familia fuera del panel"),IF(AJ137="Ninguna","Discordancia: sin línea con mecanismo del panel documentado",IF(ISNUMBER(SEARCH(O137,AJ137)),"Concordante con la familia documentada","Discordancia: familia distinta a la documentada")))))))</f>
        <v/>
      </c>
      <c r="AL137" s="14"/>
      <c r="AM137" s="14"/>
    </row>
    <row r="138" customFormat="false" ht="15" hidden="false" customHeight="false" outlineLevel="0" collapsed="false">
      <c r="A138" s="14"/>
      <c r="B138" s="14"/>
      <c r="C138" s="14"/>
      <c r="D138" s="14"/>
      <c r="E138" s="14"/>
      <c r="F138" s="15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5"/>
      <c r="S138" s="14"/>
      <c r="T138" s="16"/>
      <c r="U138" s="16"/>
      <c r="V138" s="17" t="str">
        <f aca="false">IF(OR(T138="",U138=""),"",ROUND(MOD(U138-T138,1)*1440,0))</f>
        <v/>
      </c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7" t="str">
        <f aca="false">IF(COUNTA(W138:AA138)&lt;5,"",IF(AND(W138=AB138,X138=AC138,Y138=AD138,Z138=AE138,AA138=AF138),"Coinciden","DISCORDANCIA entre lectores"))</f>
        <v/>
      </c>
      <c r="AH138" s="14"/>
      <c r="AI138" s="14"/>
      <c r="AJ138" s="17" t="str">
        <f aca="false">IF(COUNTA(W138:AA138)&lt;5,"",IF(TRIM(IF(OR(W138="Reactivo",W138="Débil"),"NDM ","")&amp;IF(OR(X138="Reactivo",X138="Débil"),"KPC ","")&amp;IF(OR(Y138="Reactivo",Y138="Débil"),"OXA-48 ","")&amp;IF(OR(Z138="Reactivo",Z138="Débil"),"IMP ","")&amp;IF(OR(AA138="Reactivo",AA138="Débil"),"VIM ",""))="","Ninguna",TRIM(IF(OR(W138="Reactivo",W138="Débil"),"NDM ","")&amp;IF(OR(X138="Reactivo",X138="Débil"),"KPC ","")&amp;IF(OR(Y138="Reactivo",Y138="Débil"),"OXA-48 ","")&amp;IF(OR(Z138="Reactivo",Z138="Débil"),"IMP ","")&amp;IF(OR(AA138="Reactivo",AA138="Débil"),"VIM ",""))))</f>
        <v/>
      </c>
      <c r="AK138" s="17" t="str">
        <f aca="false">IF(OR(AJ138="",O138=""),"",IF(AH138&lt;&gt;"Válido","No evaluable",IF(O138="Sin carbapenemasa (control operativo)",IF(AJ138="Ninguna","Concordante: control sin línea","Discordancia: línea reactiva en control sin carbapenemasa"),IF(O138="Resistente por mecanismo no cubierto",IF(AJ138="Ninguna","Acierto: sin línea, mecanismo fuera del panel","Discordancia: línea reactiva con mecanismo fuera del panel"),IF(OR(O138="GES",O138="Otra carbapenemasa fuera del panel"),IF(AJ138="Ninguna","Esperado: familia fuera del panel","Discordancia: línea reactiva con familia fuera del panel"),IF(AJ138="Ninguna","Discordancia: sin línea con mecanismo del panel documentado",IF(ISNUMBER(SEARCH(O138,AJ138)),"Concordante con la familia documentada","Discordancia: familia distinta a la documentada")))))))</f>
        <v/>
      </c>
      <c r="AL138" s="14"/>
      <c r="AM138" s="14"/>
    </row>
    <row r="139" customFormat="false" ht="15" hidden="false" customHeight="false" outlineLevel="0" collapsed="false">
      <c r="A139" s="14"/>
      <c r="B139" s="14"/>
      <c r="C139" s="14"/>
      <c r="D139" s="14"/>
      <c r="E139" s="14"/>
      <c r="F139" s="15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5"/>
      <c r="S139" s="14"/>
      <c r="T139" s="16"/>
      <c r="U139" s="16"/>
      <c r="V139" s="17" t="str">
        <f aca="false">IF(OR(T139="",U139=""),"",ROUND(MOD(U139-T139,1)*1440,0))</f>
        <v/>
      </c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7" t="str">
        <f aca="false">IF(COUNTA(W139:AA139)&lt;5,"",IF(AND(W139=AB139,X139=AC139,Y139=AD139,Z139=AE139,AA139=AF139),"Coinciden","DISCORDANCIA entre lectores"))</f>
        <v/>
      </c>
      <c r="AH139" s="14"/>
      <c r="AI139" s="14"/>
      <c r="AJ139" s="17" t="str">
        <f aca="false">IF(COUNTA(W139:AA139)&lt;5,"",IF(TRIM(IF(OR(W139="Reactivo",W139="Débil"),"NDM ","")&amp;IF(OR(X139="Reactivo",X139="Débil"),"KPC ","")&amp;IF(OR(Y139="Reactivo",Y139="Débil"),"OXA-48 ","")&amp;IF(OR(Z139="Reactivo",Z139="Débil"),"IMP ","")&amp;IF(OR(AA139="Reactivo",AA139="Débil"),"VIM ",""))="","Ninguna",TRIM(IF(OR(W139="Reactivo",W139="Débil"),"NDM ","")&amp;IF(OR(X139="Reactivo",X139="Débil"),"KPC ","")&amp;IF(OR(Y139="Reactivo",Y139="Débil"),"OXA-48 ","")&amp;IF(OR(Z139="Reactivo",Z139="Débil"),"IMP ","")&amp;IF(OR(AA139="Reactivo",AA139="Débil"),"VIM ",""))))</f>
        <v/>
      </c>
      <c r="AK139" s="17" t="str">
        <f aca="false">IF(OR(AJ139="",O139=""),"",IF(AH139&lt;&gt;"Válido","No evaluable",IF(O139="Sin carbapenemasa (control operativo)",IF(AJ139="Ninguna","Concordante: control sin línea","Discordancia: línea reactiva en control sin carbapenemasa"),IF(O139="Resistente por mecanismo no cubierto",IF(AJ139="Ninguna","Acierto: sin línea, mecanismo fuera del panel","Discordancia: línea reactiva con mecanismo fuera del panel"),IF(OR(O139="GES",O139="Otra carbapenemasa fuera del panel"),IF(AJ139="Ninguna","Esperado: familia fuera del panel","Discordancia: línea reactiva con familia fuera del panel"),IF(AJ139="Ninguna","Discordancia: sin línea con mecanismo del panel documentado",IF(ISNUMBER(SEARCH(O139,AJ139)),"Concordante con la familia documentada","Discordancia: familia distinta a la documentada")))))))</f>
        <v/>
      </c>
      <c r="AL139" s="14"/>
      <c r="AM139" s="14"/>
    </row>
    <row r="140" customFormat="false" ht="15" hidden="false" customHeight="false" outlineLevel="0" collapsed="false">
      <c r="A140" s="14"/>
      <c r="B140" s="14"/>
      <c r="C140" s="14"/>
      <c r="D140" s="14"/>
      <c r="E140" s="14"/>
      <c r="F140" s="15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4"/>
      <c r="T140" s="16"/>
      <c r="U140" s="16"/>
      <c r="V140" s="17" t="str">
        <f aca="false">IF(OR(T140="",U140=""),"",ROUND(MOD(U140-T140,1)*1440,0))</f>
        <v/>
      </c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7" t="str">
        <f aca="false">IF(COUNTA(W140:AA140)&lt;5,"",IF(AND(W140=AB140,X140=AC140,Y140=AD140,Z140=AE140,AA140=AF140),"Coinciden","DISCORDANCIA entre lectores"))</f>
        <v/>
      </c>
      <c r="AH140" s="14"/>
      <c r="AI140" s="14"/>
      <c r="AJ140" s="17" t="str">
        <f aca="false">IF(COUNTA(W140:AA140)&lt;5,"",IF(TRIM(IF(OR(W140="Reactivo",W140="Débil"),"NDM ","")&amp;IF(OR(X140="Reactivo",X140="Débil"),"KPC ","")&amp;IF(OR(Y140="Reactivo",Y140="Débil"),"OXA-48 ","")&amp;IF(OR(Z140="Reactivo",Z140="Débil"),"IMP ","")&amp;IF(OR(AA140="Reactivo",AA140="Débil"),"VIM ",""))="","Ninguna",TRIM(IF(OR(W140="Reactivo",W140="Débil"),"NDM ","")&amp;IF(OR(X140="Reactivo",X140="Débil"),"KPC ","")&amp;IF(OR(Y140="Reactivo",Y140="Débil"),"OXA-48 ","")&amp;IF(OR(Z140="Reactivo",Z140="Débil"),"IMP ","")&amp;IF(OR(AA140="Reactivo",AA140="Débil"),"VIM ",""))))</f>
        <v/>
      </c>
      <c r="AK140" s="17" t="str">
        <f aca="false">IF(OR(AJ140="",O140=""),"",IF(AH140&lt;&gt;"Válido","No evaluable",IF(O140="Sin carbapenemasa (control operativo)",IF(AJ140="Ninguna","Concordante: control sin línea","Discordancia: línea reactiva en control sin carbapenemasa"),IF(O140="Resistente por mecanismo no cubierto",IF(AJ140="Ninguna","Acierto: sin línea, mecanismo fuera del panel","Discordancia: línea reactiva con mecanismo fuera del panel"),IF(OR(O140="GES",O140="Otra carbapenemasa fuera del panel"),IF(AJ140="Ninguna","Esperado: familia fuera del panel","Discordancia: línea reactiva con familia fuera del panel"),IF(AJ140="Ninguna","Discordancia: sin línea con mecanismo del panel documentado",IF(ISNUMBER(SEARCH(O140,AJ140)),"Concordante con la familia documentada","Discordancia: familia distinta a la documentada")))))))</f>
        <v/>
      </c>
      <c r="AL140" s="14"/>
      <c r="AM140" s="14"/>
    </row>
    <row r="141" customFormat="false" ht="15" hidden="false" customHeight="false" outlineLevel="0" collapsed="false">
      <c r="A141" s="14"/>
      <c r="B141" s="14"/>
      <c r="C141" s="14"/>
      <c r="D141" s="14"/>
      <c r="E141" s="14"/>
      <c r="F141" s="15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5"/>
      <c r="S141" s="14"/>
      <c r="T141" s="16"/>
      <c r="U141" s="16"/>
      <c r="V141" s="17" t="str">
        <f aca="false">IF(OR(T141="",U141=""),"",ROUND(MOD(U141-T141,1)*1440,0))</f>
        <v/>
      </c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7" t="str">
        <f aca="false">IF(COUNTA(W141:AA141)&lt;5,"",IF(AND(W141=AB141,X141=AC141,Y141=AD141,Z141=AE141,AA141=AF141),"Coinciden","DISCORDANCIA entre lectores"))</f>
        <v/>
      </c>
      <c r="AH141" s="14"/>
      <c r="AI141" s="14"/>
      <c r="AJ141" s="17" t="str">
        <f aca="false">IF(COUNTA(W141:AA141)&lt;5,"",IF(TRIM(IF(OR(W141="Reactivo",W141="Débil"),"NDM ","")&amp;IF(OR(X141="Reactivo",X141="Débil"),"KPC ","")&amp;IF(OR(Y141="Reactivo",Y141="Débil"),"OXA-48 ","")&amp;IF(OR(Z141="Reactivo",Z141="Débil"),"IMP ","")&amp;IF(OR(AA141="Reactivo",AA141="Débil"),"VIM ",""))="","Ninguna",TRIM(IF(OR(W141="Reactivo",W141="Débil"),"NDM ","")&amp;IF(OR(X141="Reactivo",X141="Débil"),"KPC ","")&amp;IF(OR(Y141="Reactivo",Y141="Débil"),"OXA-48 ","")&amp;IF(OR(Z141="Reactivo",Z141="Débil"),"IMP ","")&amp;IF(OR(AA141="Reactivo",AA141="Débil"),"VIM ",""))))</f>
        <v/>
      </c>
      <c r="AK141" s="17" t="str">
        <f aca="false">IF(OR(AJ141="",O141=""),"",IF(AH141&lt;&gt;"Válido","No evaluable",IF(O141="Sin carbapenemasa (control operativo)",IF(AJ141="Ninguna","Concordante: control sin línea","Discordancia: línea reactiva en control sin carbapenemasa"),IF(O141="Resistente por mecanismo no cubierto",IF(AJ141="Ninguna","Acierto: sin línea, mecanismo fuera del panel","Discordancia: línea reactiva con mecanismo fuera del panel"),IF(OR(O141="GES",O141="Otra carbapenemasa fuera del panel"),IF(AJ141="Ninguna","Esperado: familia fuera del panel","Discordancia: línea reactiva con familia fuera del panel"),IF(AJ141="Ninguna","Discordancia: sin línea con mecanismo del panel documentado",IF(ISNUMBER(SEARCH(O141,AJ141)),"Concordante con la familia documentada","Discordancia: familia distinta a la documentada")))))))</f>
        <v/>
      </c>
      <c r="AL141" s="14"/>
      <c r="AM141" s="14"/>
    </row>
    <row r="142" customFormat="false" ht="15" hidden="false" customHeight="false" outlineLevel="0" collapsed="false">
      <c r="A142" s="14"/>
      <c r="B142" s="14"/>
      <c r="C142" s="14"/>
      <c r="D142" s="14"/>
      <c r="E142" s="14"/>
      <c r="F142" s="15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5"/>
      <c r="S142" s="14"/>
      <c r="T142" s="16"/>
      <c r="U142" s="16"/>
      <c r="V142" s="17" t="str">
        <f aca="false">IF(OR(T142="",U142=""),"",ROUND(MOD(U142-T142,1)*1440,0))</f>
        <v/>
      </c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7" t="str">
        <f aca="false">IF(COUNTA(W142:AA142)&lt;5,"",IF(AND(W142=AB142,X142=AC142,Y142=AD142,Z142=AE142,AA142=AF142),"Coinciden","DISCORDANCIA entre lectores"))</f>
        <v/>
      </c>
      <c r="AH142" s="14"/>
      <c r="AI142" s="14"/>
      <c r="AJ142" s="17" t="str">
        <f aca="false">IF(COUNTA(W142:AA142)&lt;5,"",IF(TRIM(IF(OR(W142="Reactivo",W142="Débil"),"NDM ","")&amp;IF(OR(X142="Reactivo",X142="Débil"),"KPC ","")&amp;IF(OR(Y142="Reactivo",Y142="Débil"),"OXA-48 ","")&amp;IF(OR(Z142="Reactivo",Z142="Débil"),"IMP ","")&amp;IF(OR(AA142="Reactivo",AA142="Débil"),"VIM ",""))="","Ninguna",TRIM(IF(OR(W142="Reactivo",W142="Débil"),"NDM ","")&amp;IF(OR(X142="Reactivo",X142="Débil"),"KPC ","")&amp;IF(OR(Y142="Reactivo",Y142="Débil"),"OXA-48 ","")&amp;IF(OR(Z142="Reactivo",Z142="Débil"),"IMP ","")&amp;IF(OR(AA142="Reactivo",AA142="Débil"),"VIM ",""))))</f>
        <v/>
      </c>
      <c r="AK142" s="17" t="str">
        <f aca="false">IF(OR(AJ142="",O142=""),"",IF(AH142&lt;&gt;"Válido","No evaluable",IF(O142="Sin carbapenemasa (control operativo)",IF(AJ142="Ninguna","Concordante: control sin línea","Discordancia: línea reactiva en control sin carbapenemasa"),IF(O142="Resistente por mecanismo no cubierto",IF(AJ142="Ninguna","Acierto: sin línea, mecanismo fuera del panel","Discordancia: línea reactiva con mecanismo fuera del panel"),IF(OR(O142="GES",O142="Otra carbapenemasa fuera del panel"),IF(AJ142="Ninguna","Esperado: familia fuera del panel","Discordancia: línea reactiva con familia fuera del panel"),IF(AJ142="Ninguna","Discordancia: sin línea con mecanismo del panel documentado",IF(ISNUMBER(SEARCH(O142,AJ142)),"Concordante con la familia documentada","Discordancia: familia distinta a la documentada")))))))</f>
        <v/>
      </c>
      <c r="AL142" s="14"/>
      <c r="AM142" s="14"/>
    </row>
    <row r="143" customFormat="false" ht="15" hidden="false" customHeight="false" outlineLevel="0" collapsed="false">
      <c r="A143" s="14"/>
      <c r="B143" s="14"/>
      <c r="C143" s="14"/>
      <c r="D143" s="14"/>
      <c r="E143" s="14"/>
      <c r="F143" s="15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5"/>
      <c r="S143" s="14"/>
      <c r="T143" s="16"/>
      <c r="U143" s="16"/>
      <c r="V143" s="17" t="str">
        <f aca="false">IF(OR(T143="",U143=""),"",ROUND(MOD(U143-T143,1)*1440,0))</f>
        <v/>
      </c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7" t="str">
        <f aca="false">IF(COUNTA(W143:AA143)&lt;5,"",IF(AND(W143=AB143,X143=AC143,Y143=AD143,Z143=AE143,AA143=AF143),"Coinciden","DISCORDANCIA entre lectores"))</f>
        <v/>
      </c>
      <c r="AH143" s="14"/>
      <c r="AI143" s="14"/>
      <c r="AJ143" s="17" t="str">
        <f aca="false">IF(COUNTA(W143:AA143)&lt;5,"",IF(TRIM(IF(OR(W143="Reactivo",W143="Débil"),"NDM ","")&amp;IF(OR(X143="Reactivo",X143="Débil"),"KPC ","")&amp;IF(OR(Y143="Reactivo",Y143="Débil"),"OXA-48 ","")&amp;IF(OR(Z143="Reactivo",Z143="Débil"),"IMP ","")&amp;IF(OR(AA143="Reactivo",AA143="Débil"),"VIM ",""))="","Ninguna",TRIM(IF(OR(W143="Reactivo",W143="Débil"),"NDM ","")&amp;IF(OR(X143="Reactivo",X143="Débil"),"KPC ","")&amp;IF(OR(Y143="Reactivo",Y143="Débil"),"OXA-48 ","")&amp;IF(OR(Z143="Reactivo",Z143="Débil"),"IMP ","")&amp;IF(OR(AA143="Reactivo",AA143="Débil"),"VIM ",""))))</f>
        <v/>
      </c>
      <c r="AK143" s="17" t="str">
        <f aca="false">IF(OR(AJ143="",O143=""),"",IF(AH143&lt;&gt;"Válido","No evaluable",IF(O143="Sin carbapenemasa (control operativo)",IF(AJ143="Ninguna","Concordante: control sin línea","Discordancia: línea reactiva en control sin carbapenemasa"),IF(O143="Resistente por mecanismo no cubierto",IF(AJ143="Ninguna","Acierto: sin línea, mecanismo fuera del panel","Discordancia: línea reactiva con mecanismo fuera del panel"),IF(OR(O143="GES",O143="Otra carbapenemasa fuera del panel"),IF(AJ143="Ninguna","Esperado: familia fuera del panel","Discordancia: línea reactiva con familia fuera del panel"),IF(AJ143="Ninguna","Discordancia: sin línea con mecanismo del panel documentado",IF(ISNUMBER(SEARCH(O143,AJ143)),"Concordante con la familia documentada","Discordancia: familia distinta a la documentada")))))))</f>
        <v/>
      </c>
      <c r="AL143" s="14"/>
      <c r="AM143" s="14"/>
    </row>
    <row r="144" customFormat="false" ht="15" hidden="false" customHeight="false" outlineLevel="0" collapsed="false">
      <c r="A144" s="14"/>
      <c r="B144" s="14"/>
      <c r="C144" s="14"/>
      <c r="D144" s="14"/>
      <c r="E144" s="14"/>
      <c r="F144" s="15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5"/>
      <c r="S144" s="14"/>
      <c r="T144" s="16"/>
      <c r="U144" s="16"/>
      <c r="V144" s="17" t="str">
        <f aca="false">IF(OR(T144="",U144=""),"",ROUND(MOD(U144-T144,1)*1440,0))</f>
        <v/>
      </c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7" t="str">
        <f aca="false">IF(COUNTA(W144:AA144)&lt;5,"",IF(AND(W144=AB144,X144=AC144,Y144=AD144,Z144=AE144,AA144=AF144),"Coinciden","DISCORDANCIA entre lectores"))</f>
        <v/>
      </c>
      <c r="AH144" s="14"/>
      <c r="AI144" s="14"/>
      <c r="AJ144" s="17" t="str">
        <f aca="false">IF(COUNTA(W144:AA144)&lt;5,"",IF(TRIM(IF(OR(W144="Reactivo",W144="Débil"),"NDM ","")&amp;IF(OR(X144="Reactivo",X144="Débil"),"KPC ","")&amp;IF(OR(Y144="Reactivo",Y144="Débil"),"OXA-48 ","")&amp;IF(OR(Z144="Reactivo",Z144="Débil"),"IMP ","")&amp;IF(OR(AA144="Reactivo",AA144="Débil"),"VIM ",""))="","Ninguna",TRIM(IF(OR(W144="Reactivo",W144="Débil"),"NDM ","")&amp;IF(OR(X144="Reactivo",X144="Débil"),"KPC ","")&amp;IF(OR(Y144="Reactivo",Y144="Débil"),"OXA-48 ","")&amp;IF(OR(Z144="Reactivo",Z144="Débil"),"IMP ","")&amp;IF(OR(AA144="Reactivo",AA144="Débil"),"VIM ",""))))</f>
        <v/>
      </c>
      <c r="AK144" s="17" t="str">
        <f aca="false">IF(OR(AJ144="",O144=""),"",IF(AH144&lt;&gt;"Válido","No evaluable",IF(O144="Sin carbapenemasa (control operativo)",IF(AJ144="Ninguna","Concordante: control sin línea","Discordancia: línea reactiva en control sin carbapenemasa"),IF(O144="Resistente por mecanismo no cubierto",IF(AJ144="Ninguna","Acierto: sin línea, mecanismo fuera del panel","Discordancia: línea reactiva con mecanismo fuera del panel"),IF(OR(O144="GES",O144="Otra carbapenemasa fuera del panel"),IF(AJ144="Ninguna","Esperado: familia fuera del panel","Discordancia: línea reactiva con familia fuera del panel"),IF(AJ144="Ninguna","Discordancia: sin línea con mecanismo del panel documentado",IF(ISNUMBER(SEARCH(O144,AJ144)),"Concordante con la familia documentada","Discordancia: familia distinta a la documentada")))))))</f>
        <v/>
      </c>
      <c r="AL144" s="14"/>
      <c r="AM144" s="14"/>
    </row>
    <row r="145" customFormat="false" ht="15" hidden="false" customHeight="false" outlineLevel="0" collapsed="false">
      <c r="A145" s="14"/>
      <c r="B145" s="14"/>
      <c r="C145" s="14"/>
      <c r="D145" s="14"/>
      <c r="E145" s="14"/>
      <c r="F145" s="15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5"/>
      <c r="S145" s="14"/>
      <c r="T145" s="16"/>
      <c r="U145" s="16"/>
      <c r="V145" s="17" t="str">
        <f aca="false">IF(OR(T145="",U145=""),"",ROUND(MOD(U145-T145,1)*1440,0))</f>
        <v/>
      </c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7" t="str">
        <f aca="false">IF(COUNTA(W145:AA145)&lt;5,"",IF(AND(W145=AB145,X145=AC145,Y145=AD145,Z145=AE145,AA145=AF145),"Coinciden","DISCORDANCIA entre lectores"))</f>
        <v/>
      </c>
      <c r="AH145" s="14"/>
      <c r="AI145" s="14"/>
      <c r="AJ145" s="17" t="str">
        <f aca="false">IF(COUNTA(W145:AA145)&lt;5,"",IF(TRIM(IF(OR(W145="Reactivo",W145="Débil"),"NDM ","")&amp;IF(OR(X145="Reactivo",X145="Débil"),"KPC ","")&amp;IF(OR(Y145="Reactivo",Y145="Débil"),"OXA-48 ","")&amp;IF(OR(Z145="Reactivo",Z145="Débil"),"IMP ","")&amp;IF(OR(AA145="Reactivo",AA145="Débil"),"VIM ",""))="","Ninguna",TRIM(IF(OR(W145="Reactivo",W145="Débil"),"NDM ","")&amp;IF(OR(X145="Reactivo",X145="Débil"),"KPC ","")&amp;IF(OR(Y145="Reactivo",Y145="Débil"),"OXA-48 ","")&amp;IF(OR(Z145="Reactivo",Z145="Débil"),"IMP ","")&amp;IF(OR(AA145="Reactivo",AA145="Débil"),"VIM ",""))))</f>
        <v/>
      </c>
      <c r="AK145" s="17" t="str">
        <f aca="false">IF(OR(AJ145="",O145=""),"",IF(AH145&lt;&gt;"Válido","No evaluable",IF(O145="Sin carbapenemasa (control operativo)",IF(AJ145="Ninguna","Concordante: control sin línea","Discordancia: línea reactiva en control sin carbapenemasa"),IF(O145="Resistente por mecanismo no cubierto",IF(AJ145="Ninguna","Acierto: sin línea, mecanismo fuera del panel","Discordancia: línea reactiva con mecanismo fuera del panel"),IF(OR(O145="GES",O145="Otra carbapenemasa fuera del panel"),IF(AJ145="Ninguna","Esperado: familia fuera del panel","Discordancia: línea reactiva con familia fuera del panel"),IF(AJ145="Ninguna","Discordancia: sin línea con mecanismo del panel documentado",IF(ISNUMBER(SEARCH(O145,AJ145)),"Concordante con la familia documentada","Discordancia: familia distinta a la documentada")))))))</f>
        <v/>
      </c>
      <c r="AL145" s="14"/>
      <c r="AM145" s="14"/>
    </row>
    <row r="146" customFormat="false" ht="15" hidden="false" customHeight="false" outlineLevel="0" collapsed="false">
      <c r="A146" s="14"/>
      <c r="B146" s="14"/>
      <c r="C146" s="14"/>
      <c r="D146" s="14"/>
      <c r="E146" s="14"/>
      <c r="F146" s="15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5"/>
      <c r="S146" s="14"/>
      <c r="T146" s="16"/>
      <c r="U146" s="16"/>
      <c r="V146" s="17" t="str">
        <f aca="false">IF(OR(T146="",U146=""),"",ROUND(MOD(U146-T146,1)*1440,0))</f>
        <v/>
      </c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7" t="str">
        <f aca="false">IF(COUNTA(W146:AA146)&lt;5,"",IF(AND(W146=AB146,X146=AC146,Y146=AD146,Z146=AE146,AA146=AF146),"Coinciden","DISCORDANCIA entre lectores"))</f>
        <v/>
      </c>
      <c r="AH146" s="14"/>
      <c r="AI146" s="14"/>
      <c r="AJ146" s="17" t="str">
        <f aca="false">IF(COUNTA(W146:AA146)&lt;5,"",IF(TRIM(IF(OR(W146="Reactivo",W146="Débil"),"NDM ","")&amp;IF(OR(X146="Reactivo",X146="Débil"),"KPC ","")&amp;IF(OR(Y146="Reactivo",Y146="Débil"),"OXA-48 ","")&amp;IF(OR(Z146="Reactivo",Z146="Débil"),"IMP ","")&amp;IF(OR(AA146="Reactivo",AA146="Débil"),"VIM ",""))="","Ninguna",TRIM(IF(OR(W146="Reactivo",W146="Débil"),"NDM ","")&amp;IF(OR(X146="Reactivo",X146="Débil"),"KPC ","")&amp;IF(OR(Y146="Reactivo",Y146="Débil"),"OXA-48 ","")&amp;IF(OR(Z146="Reactivo",Z146="Débil"),"IMP ","")&amp;IF(OR(AA146="Reactivo",AA146="Débil"),"VIM ",""))))</f>
        <v/>
      </c>
      <c r="AK146" s="17" t="str">
        <f aca="false">IF(OR(AJ146="",O146=""),"",IF(AH146&lt;&gt;"Válido","No evaluable",IF(O146="Sin carbapenemasa (control operativo)",IF(AJ146="Ninguna","Concordante: control sin línea","Discordancia: línea reactiva en control sin carbapenemasa"),IF(O146="Resistente por mecanismo no cubierto",IF(AJ146="Ninguna","Acierto: sin línea, mecanismo fuera del panel","Discordancia: línea reactiva con mecanismo fuera del panel"),IF(OR(O146="GES",O146="Otra carbapenemasa fuera del panel"),IF(AJ146="Ninguna","Esperado: familia fuera del panel","Discordancia: línea reactiva con familia fuera del panel"),IF(AJ146="Ninguna","Discordancia: sin línea con mecanismo del panel documentado",IF(ISNUMBER(SEARCH(O146,AJ146)),"Concordante con la familia documentada","Discordancia: familia distinta a la documentada")))))))</f>
        <v/>
      </c>
      <c r="AL146" s="14"/>
      <c r="AM146" s="14"/>
    </row>
    <row r="147" customFormat="false" ht="15" hidden="false" customHeight="false" outlineLevel="0" collapsed="false">
      <c r="A147" s="14"/>
      <c r="B147" s="14"/>
      <c r="C147" s="14"/>
      <c r="D147" s="14"/>
      <c r="E147" s="14"/>
      <c r="F147" s="15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  <c r="S147" s="14"/>
      <c r="T147" s="16"/>
      <c r="U147" s="16"/>
      <c r="V147" s="17" t="str">
        <f aca="false">IF(OR(T147="",U147=""),"",ROUND(MOD(U147-T147,1)*1440,0))</f>
        <v/>
      </c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7" t="str">
        <f aca="false">IF(COUNTA(W147:AA147)&lt;5,"",IF(AND(W147=AB147,X147=AC147,Y147=AD147,Z147=AE147,AA147=AF147),"Coinciden","DISCORDANCIA entre lectores"))</f>
        <v/>
      </c>
      <c r="AH147" s="14"/>
      <c r="AI147" s="14"/>
      <c r="AJ147" s="17" t="str">
        <f aca="false">IF(COUNTA(W147:AA147)&lt;5,"",IF(TRIM(IF(OR(W147="Reactivo",W147="Débil"),"NDM ","")&amp;IF(OR(X147="Reactivo",X147="Débil"),"KPC ","")&amp;IF(OR(Y147="Reactivo",Y147="Débil"),"OXA-48 ","")&amp;IF(OR(Z147="Reactivo",Z147="Débil"),"IMP ","")&amp;IF(OR(AA147="Reactivo",AA147="Débil"),"VIM ",""))="","Ninguna",TRIM(IF(OR(W147="Reactivo",W147="Débil"),"NDM ","")&amp;IF(OR(X147="Reactivo",X147="Débil"),"KPC ","")&amp;IF(OR(Y147="Reactivo",Y147="Débil"),"OXA-48 ","")&amp;IF(OR(Z147="Reactivo",Z147="Débil"),"IMP ","")&amp;IF(OR(AA147="Reactivo",AA147="Débil"),"VIM ",""))))</f>
        <v/>
      </c>
      <c r="AK147" s="17" t="str">
        <f aca="false">IF(OR(AJ147="",O147=""),"",IF(AH147&lt;&gt;"Válido","No evaluable",IF(O147="Sin carbapenemasa (control operativo)",IF(AJ147="Ninguna","Concordante: control sin línea","Discordancia: línea reactiva en control sin carbapenemasa"),IF(O147="Resistente por mecanismo no cubierto",IF(AJ147="Ninguna","Acierto: sin línea, mecanismo fuera del panel","Discordancia: línea reactiva con mecanismo fuera del panel"),IF(OR(O147="GES",O147="Otra carbapenemasa fuera del panel"),IF(AJ147="Ninguna","Esperado: familia fuera del panel","Discordancia: línea reactiva con familia fuera del panel"),IF(AJ147="Ninguna","Discordancia: sin línea con mecanismo del panel documentado",IF(ISNUMBER(SEARCH(O147,AJ147)),"Concordante con la familia documentada","Discordancia: familia distinta a la documentada")))))))</f>
        <v/>
      </c>
      <c r="AL147" s="14"/>
      <c r="AM147" s="14"/>
    </row>
    <row r="148" customFormat="false" ht="15" hidden="false" customHeight="false" outlineLevel="0" collapsed="false">
      <c r="A148" s="14"/>
      <c r="B148" s="14"/>
      <c r="C148" s="14"/>
      <c r="D148" s="14"/>
      <c r="E148" s="14"/>
      <c r="F148" s="15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  <c r="S148" s="14"/>
      <c r="T148" s="16"/>
      <c r="U148" s="16"/>
      <c r="V148" s="17" t="str">
        <f aca="false">IF(OR(T148="",U148=""),"",ROUND(MOD(U148-T148,1)*1440,0))</f>
        <v/>
      </c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7" t="str">
        <f aca="false">IF(COUNTA(W148:AA148)&lt;5,"",IF(AND(W148=AB148,X148=AC148,Y148=AD148,Z148=AE148,AA148=AF148),"Coinciden","DISCORDANCIA entre lectores"))</f>
        <v/>
      </c>
      <c r="AH148" s="14"/>
      <c r="AI148" s="14"/>
      <c r="AJ148" s="17" t="str">
        <f aca="false">IF(COUNTA(W148:AA148)&lt;5,"",IF(TRIM(IF(OR(W148="Reactivo",W148="Débil"),"NDM ","")&amp;IF(OR(X148="Reactivo",X148="Débil"),"KPC ","")&amp;IF(OR(Y148="Reactivo",Y148="Débil"),"OXA-48 ","")&amp;IF(OR(Z148="Reactivo",Z148="Débil"),"IMP ","")&amp;IF(OR(AA148="Reactivo",AA148="Débil"),"VIM ",""))="","Ninguna",TRIM(IF(OR(W148="Reactivo",W148="Débil"),"NDM ","")&amp;IF(OR(X148="Reactivo",X148="Débil"),"KPC ","")&amp;IF(OR(Y148="Reactivo",Y148="Débil"),"OXA-48 ","")&amp;IF(OR(Z148="Reactivo",Z148="Débil"),"IMP ","")&amp;IF(OR(AA148="Reactivo",AA148="Débil"),"VIM ",""))))</f>
        <v/>
      </c>
      <c r="AK148" s="17" t="str">
        <f aca="false">IF(OR(AJ148="",O148=""),"",IF(AH148&lt;&gt;"Válido","No evaluable",IF(O148="Sin carbapenemasa (control operativo)",IF(AJ148="Ninguna","Concordante: control sin línea","Discordancia: línea reactiva en control sin carbapenemasa"),IF(O148="Resistente por mecanismo no cubierto",IF(AJ148="Ninguna","Acierto: sin línea, mecanismo fuera del panel","Discordancia: línea reactiva con mecanismo fuera del panel"),IF(OR(O148="GES",O148="Otra carbapenemasa fuera del panel"),IF(AJ148="Ninguna","Esperado: familia fuera del panel","Discordancia: línea reactiva con familia fuera del panel"),IF(AJ148="Ninguna","Discordancia: sin línea con mecanismo del panel documentado",IF(ISNUMBER(SEARCH(O148,AJ148)),"Concordante con la familia documentada","Discordancia: familia distinta a la documentada")))))))</f>
        <v/>
      </c>
      <c r="AL148" s="14"/>
      <c r="AM148" s="14"/>
    </row>
    <row r="149" customFormat="false" ht="15" hidden="false" customHeight="false" outlineLevel="0" collapsed="false">
      <c r="A149" s="14"/>
      <c r="B149" s="14"/>
      <c r="C149" s="14"/>
      <c r="D149" s="14"/>
      <c r="E149" s="14"/>
      <c r="F149" s="15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  <c r="S149" s="14"/>
      <c r="T149" s="16"/>
      <c r="U149" s="16"/>
      <c r="V149" s="17" t="str">
        <f aca="false">IF(OR(T149="",U149=""),"",ROUND(MOD(U149-T149,1)*1440,0))</f>
        <v/>
      </c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7" t="str">
        <f aca="false">IF(COUNTA(W149:AA149)&lt;5,"",IF(AND(W149=AB149,X149=AC149,Y149=AD149,Z149=AE149,AA149=AF149),"Coinciden","DISCORDANCIA entre lectores"))</f>
        <v/>
      </c>
      <c r="AH149" s="14"/>
      <c r="AI149" s="14"/>
      <c r="AJ149" s="17" t="str">
        <f aca="false">IF(COUNTA(W149:AA149)&lt;5,"",IF(TRIM(IF(OR(W149="Reactivo",W149="Débil"),"NDM ","")&amp;IF(OR(X149="Reactivo",X149="Débil"),"KPC ","")&amp;IF(OR(Y149="Reactivo",Y149="Débil"),"OXA-48 ","")&amp;IF(OR(Z149="Reactivo",Z149="Débil"),"IMP ","")&amp;IF(OR(AA149="Reactivo",AA149="Débil"),"VIM ",""))="","Ninguna",TRIM(IF(OR(W149="Reactivo",W149="Débil"),"NDM ","")&amp;IF(OR(X149="Reactivo",X149="Débil"),"KPC ","")&amp;IF(OR(Y149="Reactivo",Y149="Débil"),"OXA-48 ","")&amp;IF(OR(Z149="Reactivo",Z149="Débil"),"IMP ","")&amp;IF(OR(AA149="Reactivo",AA149="Débil"),"VIM ",""))))</f>
        <v/>
      </c>
      <c r="AK149" s="17" t="str">
        <f aca="false">IF(OR(AJ149="",O149=""),"",IF(AH149&lt;&gt;"Válido","No evaluable",IF(O149="Sin carbapenemasa (control operativo)",IF(AJ149="Ninguna","Concordante: control sin línea","Discordancia: línea reactiva en control sin carbapenemasa"),IF(O149="Resistente por mecanismo no cubierto",IF(AJ149="Ninguna","Acierto: sin línea, mecanismo fuera del panel","Discordancia: línea reactiva con mecanismo fuera del panel"),IF(OR(O149="GES",O149="Otra carbapenemasa fuera del panel"),IF(AJ149="Ninguna","Esperado: familia fuera del panel","Discordancia: línea reactiva con familia fuera del panel"),IF(AJ149="Ninguna","Discordancia: sin línea con mecanismo del panel documentado",IF(ISNUMBER(SEARCH(O149,AJ149)),"Concordante con la familia documentada","Discordancia: familia distinta a la documentada")))))))</f>
        <v/>
      </c>
      <c r="AL149" s="14"/>
      <c r="AM149" s="14"/>
    </row>
    <row r="150" customFormat="false" ht="15" hidden="false" customHeight="false" outlineLevel="0" collapsed="false">
      <c r="A150" s="14"/>
      <c r="B150" s="14"/>
      <c r="C150" s="14"/>
      <c r="D150" s="14"/>
      <c r="E150" s="14"/>
      <c r="F150" s="15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  <c r="S150" s="14"/>
      <c r="T150" s="16"/>
      <c r="U150" s="16"/>
      <c r="V150" s="17" t="str">
        <f aca="false">IF(OR(T150="",U150=""),"",ROUND(MOD(U150-T150,1)*1440,0))</f>
        <v/>
      </c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7" t="str">
        <f aca="false">IF(COUNTA(W150:AA150)&lt;5,"",IF(AND(W150=AB150,X150=AC150,Y150=AD150,Z150=AE150,AA150=AF150),"Coinciden","DISCORDANCIA entre lectores"))</f>
        <v/>
      </c>
      <c r="AH150" s="14"/>
      <c r="AI150" s="14"/>
      <c r="AJ150" s="17" t="str">
        <f aca="false">IF(COUNTA(W150:AA150)&lt;5,"",IF(TRIM(IF(OR(W150="Reactivo",W150="Débil"),"NDM ","")&amp;IF(OR(X150="Reactivo",X150="Débil"),"KPC ","")&amp;IF(OR(Y150="Reactivo",Y150="Débil"),"OXA-48 ","")&amp;IF(OR(Z150="Reactivo",Z150="Débil"),"IMP ","")&amp;IF(OR(AA150="Reactivo",AA150="Débil"),"VIM ",""))="","Ninguna",TRIM(IF(OR(W150="Reactivo",W150="Débil"),"NDM ","")&amp;IF(OR(X150="Reactivo",X150="Débil"),"KPC ","")&amp;IF(OR(Y150="Reactivo",Y150="Débil"),"OXA-48 ","")&amp;IF(OR(Z150="Reactivo",Z150="Débil"),"IMP ","")&amp;IF(OR(AA150="Reactivo",AA150="Débil"),"VIM ",""))))</f>
        <v/>
      </c>
      <c r="AK150" s="17" t="str">
        <f aca="false">IF(OR(AJ150="",O150=""),"",IF(AH150&lt;&gt;"Válido","No evaluable",IF(O150="Sin carbapenemasa (control operativo)",IF(AJ150="Ninguna","Concordante: control sin línea","Discordancia: línea reactiva en control sin carbapenemasa"),IF(O150="Resistente por mecanismo no cubierto",IF(AJ150="Ninguna","Acierto: sin línea, mecanismo fuera del panel","Discordancia: línea reactiva con mecanismo fuera del panel"),IF(OR(O150="GES",O150="Otra carbapenemasa fuera del panel"),IF(AJ150="Ninguna","Esperado: familia fuera del panel","Discordancia: línea reactiva con familia fuera del panel"),IF(AJ150="Ninguna","Discordancia: sin línea con mecanismo del panel documentado",IF(ISNUMBER(SEARCH(O150,AJ150)),"Concordante con la familia documentada","Discordancia: familia distinta a la documentada")))))))</f>
        <v/>
      </c>
      <c r="AL150" s="14"/>
      <c r="AM150" s="14"/>
    </row>
    <row r="151" customFormat="false" ht="15" hidden="false" customHeight="false" outlineLevel="0" collapsed="false">
      <c r="A151" s="14"/>
      <c r="B151" s="14"/>
      <c r="C151" s="14"/>
      <c r="D151" s="14"/>
      <c r="E151" s="14"/>
      <c r="F151" s="15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  <c r="S151" s="14"/>
      <c r="T151" s="16"/>
      <c r="U151" s="16"/>
      <c r="V151" s="17" t="str">
        <f aca="false">IF(OR(T151="",U151=""),"",ROUND(MOD(U151-T151,1)*1440,0))</f>
        <v/>
      </c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7" t="str">
        <f aca="false">IF(COUNTA(W151:AA151)&lt;5,"",IF(AND(W151=AB151,X151=AC151,Y151=AD151,Z151=AE151,AA151=AF151),"Coinciden","DISCORDANCIA entre lectores"))</f>
        <v/>
      </c>
      <c r="AH151" s="14"/>
      <c r="AI151" s="14"/>
      <c r="AJ151" s="17" t="str">
        <f aca="false">IF(COUNTA(W151:AA151)&lt;5,"",IF(TRIM(IF(OR(W151="Reactivo",W151="Débil"),"NDM ","")&amp;IF(OR(X151="Reactivo",X151="Débil"),"KPC ","")&amp;IF(OR(Y151="Reactivo",Y151="Débil"),"OXA-48 ","")&amp;IF(OR(Z151="Reactivo",Z151="Débil"),"IMP ","")&amp;IF(OR(AA151="Reactivo",AA151="Débil"),"VIM ",""))="","Ninguna",TRIM(IF(OR(W151="Reactivo",W151="Débil"),"NDM ","")&amp;IF(OR(X151="Reactivo",X151="Débil"),"KPC ","")&amp;IF(OR(Y151="Reactivo",Y151="Débil"),"OXA-48 ","")&amp;IF(OR(Z151="Reactivo",Z151="Débil"),"IMP ","")&amp;IF(OR(AA151="Reactivo",AA151="Débil"),"VIM ",""))))</f>
        <v/>
      </c>
      <c r="AK151" s="17" t="str">
        <f aca="false">IF(OR(AJ151="",O151=""),"",IF(AH151&lt;&gt;"Válido","No evaluable",IF(O151="Sin carbapenemasa (control operativo)",IF(AJ151="Ninguna","Concordante: control sin línea","Discordancia: línea reactiva en control sin carbapenemasa"),IF(O151="Resistente por mecanismo no cubierto",IF(AJ151="Ninguna","Acierto: sin línea, mecanismo fuera del panel","Discordancia: línea reactiva con mecanismo fuera del panel"),IF(OR(O151="GES",O151="Otra carbapenemasa fuera del panel"),IF(AJ151="Ninguna","Esperado: familia fuera del panel","Discordancia: línea reactiva con familia fuera del panel"),IF(AJ151="Ninguna","Discordancia: sin línea con mecanismo del panel documentado",IF(ISNUMBER(SEARCH(O151,AJ151)),"Concordante con la familia documentada","Discordancia: familia distinta a la documentada")))))))</f>
        <v/>
      </c>
      <c r="AL151" s="14"/>
      <c r="AM151" s="14"/>
    </row>
    <row r="152" customFormat="false" ht="15" hidden="false" customHeight="false" outlineLevel="0" collapsed="false">
      <c r="A152" s="14"/>
      <c r="B152" s="14"/>
      <c r="C152" s="14"/>
      <c r="D152" s="14"/>
      <c r="E152" s="14"/>
      <c r="F152" s="15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  <c r="S152" s="14"/>
      <c r="T152" s="16"/>
      <c r="U152" s="16"/>
      <c r="V152" s="17" t="str">
        <f aca="false">IF(OR(T152="",U152=""),"",ROUND(MOD(U152-T152,1)*1440,0))</f>
        <v/>
      </c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7" t="str">
        <f aca="false">IF(COUNTA(W152:AA152)&lt;5,"",IF(AND(W152=AB152,X152=AC152,Y152=AD152,Z152=AE152,AA152=AF152),"Coinciden","DISCORDANCIA entre lectores"))</f>
        <v/>
      </c>
      <c r="AH152" s="14"/>
      <c r="AI152" s="14"/>
      <c r="AJ152" s="17" t="str">
        <f aca="false">IF(COUNTA(W152:AA152)&lt;5,"",IF(TRIM(IF(OR(W152="Reactivo",W152="Débil"),"NDM ","")&amp;IF(OR(X152="Reactivo",X152="Débil"),"KPC ","")&amp;IF(OR(Y152="Reactivo",Y152="Débil"),"OXA-48 ","")&amp;IF(OR(Z152="Reactivo",Z152="Débil"),"IMP ","")&amp;IF(OR(AA152="Reactivo",AA152="Débil"),"VIM ",""))="","Ninguna",TRIM(IF(OR(W152="Reactivo",W152="Débil"),"NDM ","")&amp;IF(OR(X152="Reactivo",X152="Débil"),"KPC ","")&amp;IF(OR(Y152="Reactivo",Y152="Débil"),"OXA-48 ","")&amp;IF(OR(Z152="Reactivo",Z152="Débil"),"IMP ","")&amp;IF(OR(AA152="Reactivo",AA152="Débil"),"VIM ",""))))</f>
        <v/>
      </c>
      <c r="AK152" s="17" t="str">
        <f aca="false">IF(OR(AJ152="",O152=""),"",IF(AH152&lt;&gt;"Válido","No evaluable",IF(O152="Sin carbapenemasa (control operativo)",IF(AJ152="Ninguna","Concordante: control sin línea","Discordancia: línea reactiva en control sin carbapenemasa"),IF(O152="Resistente por mecanismo no cubierto",IF(AJ152="Ninguna","Acierto: sin línea, mecanismo fuera del panel","Discordancia: línea reactiva con mecanismo fuera del panel"),IF(OR(O152="GES",O152="Otra carbapenemasa fuera del panel"),IF(AJ152="Ninguna","Esperado: familia fuera del panel","Discordancia: línea reactiva con familia fuera del panel"),IF(AJ152="Ninguna","Discordancia: sin línea con mecanismo del panel documentado",IF(ISNUMBER(SEARCH(O152,AJ152)),"Concordante con la familia documentada","Discordancia: familia distinta a la documentada")))))))</f>
        <v/>
      </c>
      <c r="AL152" s="14"/>
      <c r="AM152" s="14"/>
    </row>
    <row r="153" customFormat="false" ht="15" hidden="false" customHeight="false" outlineLevel="0" collapsed="false">
      <c r="A153" s="14"/>
      <c r="B153" s="14"/>
      <c r="C153" s="14"/>
      <c r="D153" s="14"/>
      <c r="E153" s="14"/>
      <c r="F153" s="15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  <c r="S153" s="14"/>
      <c r="T153" s="16"/>
      <c r="U153" s="16"/>
      <c r="V153" s="17" t="str">
        <f aca="false">IF(OR(T153="",U153=""),"",ROUND(MOD(U153-T153,1)*1440,0))</f>
        <v/>
      </c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7" t="str">
        <f aca="false">IF(COUNTA(W153:AA153)&lt;5,"",IF(AND(W153=AB153,X153=AC153,Y153=AD153,Z153=AE153,AA153=AF153),"Coinciden","DISCORDANCIA entre lectores"))</f>
        <v/>
      </c>
      <c r="AH153" s="14"/>
      <c r="AI153" s="14"/>
      <c r="AJ153" s="17" t="str">
        <f aca="false">IF(COUNTA(W153:AA153)&lt;5,"",IF(TRIM(IF(OR(W153="Reactivo",W153="Débil"),"NDM ","")&amp;IF(OR(X153="Reactivo",X153="Débil"),"KPC ","")&amp;IF(OR(Y153="Reactivo",Y153="Débil"),"OXA-48 ","")&amp;IF(OR(Z153="Reactivo",Z153="Débil"),"IMP ","")&amp;IF(OR(AA153="Reactivo",AA153="Débil"),"VIM ",""))="","Ninguna",TRIM(IF(OR(W153="Reactivo",W153="Débil"),"NDM ","")&amp;IF(OR(X153="Reactivo",X153="Débil"),"KPC ","")&amp;IF(OR(Y153="Reactivo",Y153="Débil"),"OXA-48 ","")&amp;IF(OR(Z153="Reactivo",Z153="Débil"),"IMP ","")&amp;IF(OR(AA153="Reactivo",AA153="Débil"),"VIM ",""))))</f>
        <v/>
      </c>
      <c r="AK153" s="17" t="str">
        <f aca="false">IF(OR(AJ153="",O153=""),"",IF(AH153&lt;&gt;"Válido","No evaluable",IF(O153="Sin carbapenemasa (control operativo)",IF(AJ153="Ninguna","Concordante: control sin línea","Discordancia: línea reactiva en control sin carbapenemasa"),IF(O153="Resistente por mecanismo no cubierto",IF(AJ153="Ninguna","Acierto: sin línea, mecanismo fuera del panel","Discordancia: línea reactiva con mecanismo fuera del panel"),IF(OR(O153="GES",O153="Otra carbapenemasa fuera del panel"),IF(AJ153="Ninguna","Esperado: familia fuera del panel","Discordancia: línea reactiva con familia fuera del panel"),IF(AJ153="Ninguna","Discordancia: sin línea con mecanismo del panel documentado",IF(ISNUMBER(SEARCH(O153,AJ153)),"Concordante con la familia documentada","Discordancia: familia distinta a la documentada")))))))</f>
        <v/>
      </c>
      <c r="AL153" s="14"/>
      <c r="AM153" s="14"/>
    </row>
    <row r="154" customFormat="false" ht="15" hidden="false" customHeight="false" outlineLevel="0" collapsed="false">
      <c r="A154" s="14"/>
      <c r="B154" s="14"/>
      <c r="C154" s="14"/>
      <c r="D154" s="14"/>
      <c r="E154" s="14"/>
      <c r="F154" s="15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  <c r="S154" s="14"/>
      <c r="T154" s="16"/>
      <c r="U154" s="16"/>
      <c r="V154" s="17" t="str">
        <f aca="false">IF(OR(T154="",U154=""),"",ROUND(MOD(U154-T154,1)*1440,0))</f>
        <v/>
      </c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7" t="str">
        <f aca="false">IF(COUNTA(W154:AA154)&lt;5,"",IF(AND(W154=AB154,X154=AC154,Y154=AD154,Z154=AE154,AA154=AF154),"Coinciden","DISCORDANCIA entre lectores"))</f>
        <v/>
      </c>
      <c r="AH154" s="14"/>
      <c r="AI154" s="14"/>
      <c r="AJ154" s="17" t="str">
        <f aca="false">IF(COUNTA(W154:AA154)&lt;5,"",IF(TRIM(IF(OR(W154="Reactivo",W154="Débil"),"NDM ","")&amp;IF(OR(X154="Reactivo",X154="Débil"),"KPC ","")&amp;IF(OR(Y154="Reactivo",Y154="Débil"),"OXA-48 ","")&amp;IF(OR(Z154="Reactivo",Z154="Débil"),"IMP ","")&amp;IF(OR(AA154="Reactivo",AA154="Débil"),"VIM ",""))="","Ninguna",TRIM(IF(OR(W154="Reactivo",W154="Débil"),"NDM ","")&amp;IF(OR(X154="Reactivo",X154="Débil"),"KPC ","")&amp;IF(OR(Y154="Reactivo",Y154="Débil"),"OXA-48 ","")&amp;IF(OR(Z154="Reactivo",Z154="Débil"),"IMP ","")&amp;IF(OR(AA154="Reactivo",AA154="Débil"),"VIM ",""))))</f>
        <v/>
      </c>
      <c r="AK154" s="17" t="str">
        <f aca="false">IF(OR(AJ154="",O154=""),"",IF(AH154&lt;&gt;"Válido","No evaluable",IF(O154="Sin carbapenemasa (control operativo)",IF(AJ154="Ninguna","Concordante: control sin línea","Discordancia: línea reactiva en control sin carbapenemasa"),IF(O154="Resistente por mecanismo no cubierto",IF(AJ154="Ninguna","Acierto: sin línea, mecanismo fuera del panel","Discordancia: línea reactiva con mecanismo fuera del panel"),IF(OR(O154="GES",O154="Otra carbapenemasa fuera del panel"),IF(AJ154="Ninguna","Esperado: familia fuera del panel","Discordancia: línea reactiva con familia fuera del panel"),IF(AJ154="Ninguna","Discordancia: sin línea con mecanismo del panel documentado",IF(ISNUMBER(SEARCH(O154,AJ154)),"Concordante con la familia documentada","Discordancia: familia distinta a la documentada")))))))</f>
        <v/>
      </c>
      <c r="AL154" s="14"/>
      <c r="AM154" s="14"/>
    </row>
    <row r="155" customFormat="false" ht="15" hidden="false" customHeight="false" outlineLevel="0" collapsed="false">
      <c r="A155" s="14"/>
      <c r="B155" s="14"/>
      <c r="C155" s="14"/>
      <c r="D155" s="14"/>
      <c r="E155" s="14"/>
      <c r="F155" s="15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  <c r="S155" s="14"/>
      <c r="T155" s="16"/>
      <c r="U155" s="16"/>
      <c r="V155" s="17" t="str">
        <f aca="false">IF(OR(T155="",U155=""),"",ROUND(MOD(U155-T155,1)*1440,0))</f>
        <v/>
      </c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7" t="str">
        <f aca="false">IF(COUNTA(W155:AA155)&lt;5,"",IF(AND(W155=AB155,X155=AC155,Y155=AD155,Z155=AE155,AA155=AF155),"Coinciden","DISCORDANCIA entre lectores"))</f>
        <v/>
      </c>
      <c r="AH155" s="14"/>
      <c r="AI155" s="14"/>
      <c r="AJ155" s="17" t="str">
        <f aca="false">IF(COUNTA(W155:AA155)&lt;5,"",IF(TRIM(IF(OR(W155="Reactivo",W155="Débil"),"NDM ","")&amp;IF(OR(X155="Reactivo",X155="Débil"),"KPC ","")&amp;IF(OR(Y155="Reactivo",Y155="Débil"),"OXA-48 ","")&amp;IF(OR(Z155="Reactivo",Z155="Débil"),"IMP ","")&amp;IF(OR(AA155="Reactivo",AA155="Débil"),"VIM ",""))="","Ninguna",TRIM(IF(OR(W155="Reactivo",W155="Débil"),"NDM ","")&amp;IF(OR(X155="Reactivo",X155="Débil"),"KPC ","")&amp;IF(OR(Y155="Reactivo",Y155="Débil"),"OXA-48 ","")&amp;IF(OR(Z155="Reactivo",Z155="Débil"),"IMP ","")&amp;IF(OR(AA155="Reactivo",AA155="Débil"),"VIM ",""))))</f>
        <v/>
      </c>
      <c r="AK155" s="17" t="str">
        <f aca="false">IF(OR(AJ155="",O155=""),"",IF(AH155&lt;&gt;"Válido","No evaluable",IF(O155="Sin carbapenemasa (control operativo)",IF(AJ155="Ninguna","Concordante: control sin línea","Discordancia: línea reactiva en control sin carbapenemasa"),IF(O155="Resistente por mecanismo no cubierto",IF(AJ155="Ninguna","Acierto: sin línea, mecanismo fuera del panel","Discordancia: línea reactiva con mecanismo fuera del panel"),IF(OR(O155="GES",O155="Otra carbapenemasa fuera del panel"),IF(AJ155="Ninguna","Esperado: familia fuera del panel","Discordancia: línea reactiva con familia fuera del panel"),IF(AJ155="Ninguna","Discordancia: sin línea con mecanismo del panel documentado",IF(ISNUMBER(SEARCH(O155,AJ155)),"Concordante con la familia documentada","Discordancia: familia distinta a la documentada")))))))</f>
        <v/>
      </c>
      <c r="AL155" s="14"/>
      <c r="AM155" s="14"/>
    </row>
    <row r="156" customFormat="false" ht="15" hidden="false" customHeight="false" outlineLevel="0" collapsed="false">
      <c r="A156" s="14"/>
      <c r="B156" s="14"/>
      <c r="C156" s="14"/>
      <c r="D156" s="14"/>
      <c r="E156" s="14"/>
      <c r="F156" s="15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  <c r="S156" s="14"/>
      <c r="T156" s="16"/>
      <c r="U156" s="16"/>
      <c r="V156" s="17" t="str">
        <f aca="false">IF(OR(T156="",U156=""),"",ROUND(MOD(U156-T156,1)*1440,0))</f>
        <v/>
      </c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7" t="str">
        <f aca="false">IF(COUNTA(W156:AA156)&lt;5,"",IF(AND(W156=AB156,X156=AC156,Y156=AD156,Z156=AE156,AA156=AF156),"Coinciden","DISCORDANCIA entre lectores"))</f>
        <v/>
      </c>
      <c r="AH156" s="14"/>
      <c r="AI156" s="14"/>
      <c r="AJ156" s="17" t="str">
        <f aca="false">IF(COUNTA(W156:AA156)&lt;5,"",IF(TRIM(IF(OR(W156="Reactivo",W156="Débil"),"NDM ","")&amp;IF(OR(X156="Reactivo",X156="Débil"),"KPC ","")&amp;IF(OR(Y156="Reactivo",Y156="Débil"),"OXA-48 ","")&amp;IF(OR(Z156="Reactivo",Z156="Débil"),"IMP ","")&amp;IF(OR(AA156="Reactivo",AA156="Débil"),"VIM ",""))="","Ninguna",TRIM(IF(OR(W156="Reactivo",W156="Débil"),"NDM ","")&amp;IF(OR(X156="Reactivo",X156="Débil"),"KPC ","")&amp;IF(OR(Y156="Reactivo",Y156="Débil"),"OXA-48 ","")&amp;IF(OR(Z156="Reactivo",Z156="Débil"),"IMP ","")&amp;IF(OR(AA156="Reactivo",AA156="Débil"),"VIM ",""))))</f>
        <v/>
      </c>
      <c r="AK156" s="17" t="str">
        <f aca="false">IF(OR(AJ156="",O156=""),"",IF(AH156&lt;&gt;"Válido","No evaluable",IF(O156="Sin carbapenemasa (control operativo)",IF(AJ156="Ninguna","Concordante: control sin línea","Discordancia: línea reactiva en control sin carbapenemasa"),IF(O156="Resistente por mecanismo no cubierto",IF(AJ156="Ninguna","Acierto: sin línea, mecanismo fuera del panel","Discordancia: línea reactiva con mecanismo fuera del panel"),IF(OR(O156="GES",O156="Otra carbapenemasa fuera del panel"),IF(AJ156="Ninguna","Esperado: familia fuera del panel","Discordancia: línea reactiva con familia fuera del panel"),IF(AJ156="Ninguna","Discordancia: sin línea con mecanismo del panel documentado",IF(ISNUMBER(SEARCH(O156,AJ156)),"Concordante con la familia documentada","Discordancia: familia distinta a la documentada")))))))</f>
        <v/>
      </c>
      <c r="AL156" s="14"/>
      <c r="AM156" s="14"/>
    </row>
    <row r="157" customFormat="false" ht="15" hidden="false" customHeight="false" outlineLevel="0" collapsed="false">
      <c r="A157" s="14"/>
      <c r="B157" s="14"/>
      <c r="C157" s="14"/>
      <c r="D157" s="14"/>
      <c r="E157" s="14"/>
      <c r="F157" s="15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4"/>
      <c r="T157" s="16"/>
      <c r="U157" s="16"/>
      <c r="V157" s="17" t="str">
        <f aca="false">IF(OR(T157="",U157=""),"",ROUND(MOD(U157-T157,1)*1440,0))</f>
        <v/>
      </c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7" t="str">
        <f aca="false">IF(COUNTA(W157:AA157)&lt;5,"",IF(AND(W157=AB157,X157=AC157,Y157=AD157,Z157=AE157,AA157=AF157),"Coinciden","DISCORDANCIA entre lectores"))</f>
        <v/>
      </c>
      <c r="AH157" s="14"/>
      <c r="AI157" s="14"/>
      <c r="AJ157" s="17" t="str">
        <f aca="false">IF(COUNTA(W157:AA157)&lt;5,"",IF(TRIM(IF(OR(W157="Reactivo",W157="Débil"),"NDM ","")&amp;IF(OR(X157="Reactivo",X157="Débil"),"KPC ","")&amp;IF(OR(Y157="Reactivo",Y157="Débil"),"OXA-48 ","")&amp;IF(OR(Z157="Reactivo",Z157="Débil"),"IMP ","")&amp;IF(OR(AA157="Reactivo",AA157="Débil"),"VIM ",""))="","Ninguna",TRIM(IF(OR(W157="Reactivo",W157="Débil"),"NDM ","")&amp;IF(OR(X157="Reactivo",X157="Débil"),"KPC ","")&amp;IF(OR(Y157="Reactivo",Y157="Débil"),"OXA-48 ","")&amp;IF(OR(Z157="Reactivo",Z157="Débil"),"IMP ","")&amp;IF(OR(AA157="Reactivo",AA157="Débil"),"VIM ",""))))</f>
        <v/>
      </c>
      <c r="AK157" s="17" t="str">
        <f aca="false">IF(OR(AJ157="",O157=""),"",IF(AH157&lt;&gt;"Válido","No evaluable",IF(O157="Sin carbapenemasa (control operativo)",IF(AJ157="Ninguna","Concordante: control sin línea","Discordancia: línea reactiva en control sin carbapenemasa"),IF(O157="Resistente por mecanismo no cubierto",IF(AJ157="Ninguna","Acierto: sin línea, mecanismo fuera del panel","Discordancia: línea reactiva con mecanismo fuera del panel"),IF(OR(O157="GES",O157="Otra carbapenemasa fuera del panel"),IF(AJ157="Ninguna","Esperado: familia fuera del panel","Discordancia: línea reactiva con familia fuera del panel"),IF(AJ157="Ninguna","Discordancia: sin línea con mecanismo del panel documentado",IF(ISNUMBER(SEARCH(O157,AJ157)),"Concordante con la familia documentada","Discordancia: familia distinta a la documentada")))))))</f>
        <v/>
      </c>
      <c r="AL157" s="14"/>
      <c r="AM157" s="14"/>
    </row>
    <row r="158" customFormat="false" ht="15" hidden="false" customHeight="false" outlineLevel="0" collapsed="false">
      <c r="A158" s="14"/>
      <c r="B158" s="14"/>
      <c r="C158" s="14"/>
      <c r="D158" s="14"/>
      <c r="E158" s="14"/>
      <c r="F158" s="15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  <c r="S158" s="14"/>
      <c r="T158" s="16"/>
      <c r="U158" s="16"/>
      <c r="V158" s="17" t="str">
        <f aca="false">IF(OR(T158="",U158=""),"",ROUND(MOD(U158-T158,1)*1440,0))</f>
        <v/>
      </c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7" t="str">
        <f aca="false">IF(COUNTA(W158:AA158)&lt;5,"",IF(AND(W158=AB158,X158=AC158,Y158=AD158,Z158=AE158,AA158=AF158),"Coinciden","DISCORDANCIA entre lectores"))</f>
        <v/>
      </c>
      <c r="AH158" s="14"/>
      <c r="AI158" s="14"/>
      <c r="AJ158" s="17" t="str">
        <f aca="false">IF(COUNTA(W158:AA158)&lt;5,"",IF(TRIM(IF(OR(W158="Reactivo",W158="Débil"),"NDM ","")&amp;IF(OR(X158="Reactivo",X158="Débil"),"KPC ","")&amp;IF(OR(Y158="Reactivo",Y158="Débil"),"OXA-48 ","")&amp;IF(OR(Z158="Reactivo",Z158="Débil"),"IMP ","")&amp;IF(OR(AA158="Reactivo",AA158="Débil"),"VIM ",""))="","Ninguna",TRIM(IF(OR(W158="Reactivo",W158="Débil"),"NDM ","")&amp;IF(OR(X158="Reactivo",X158="Débil"),"KPC ","")&amp;IF(OR(Y158="Reactivo",Y158="Débil"),"OXA-48 ","")&amp;IF(OR(Z158="Reactivo",Z158="Débil"),"IMP ","")&amp;IF(OR(AA158="Reactivo",AA158="Débil"),"VIM ",""))))</f>
        <v/>
      </c>
      <c r="AK158" s="17" t="str">
        <f aca="false">IF(OR(AJ158="",O158=""),"",IF(AH158&lt;&gt;"Válido","No evaluable",IF(O158="Sin carbapenemasa (control operativo)",IF(AJ158="Ninguna","Concordante: control sin línea","Discordancia: línea reactiva en control sin carbapenemasa"),IF(O158="Resistente por mecanismo no cubierto",IF(AJ158="Ninguna","Acierto: sin línea, mecanismo fuera del panel","Discordancia: línea reactiva con mecanismo fuera del panel"),IF(OR(O158="GES",O158="Otra carbapenemasa fuera del panel"),IF(AJ158="Ninguna","Esperado: familia fuera del panel","Discordancia: línea reactiva con familia fuera del panel"),IF(AJ158="Ninguna","Discordancia: sin línea con mecanismo del panel documentado",IF(ISNUMBER(SEARCH(O158,AJ158)),"Concordante con la familia documentada","Discordancia: familia distinta a la documentada")))))))</f>
        <v/>
      </c>
      <c r="AL158" s="14"/>
      <c r="AM158" s="14"/>
    </row>
    <row r="159" customFormat="false" ht="15" hidden="false" customHeight="false" outlineLevel="0" collapsed="false">
      <c r="A159" s="14"/>
      <c r="B159" s="14"/>
      <c r="C159" s="14"/>
      <c r="D159" s="14"/>
      <c r="E159" s="14"/>
      <c r="F159" s="15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  <c r="S159" s="14"/>
      <c r="T159" s="16"/>
      <c r="U159" s="16"/>
      <c r="V159" s="17" t="str">
        <f aca="false">IF(OR(T159="",U159=""),"",ROUND(MOD(U159-T159,1)*1440,0))</f>
        <v/>
      </c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7" t="str">
        <f aca="false">IF(COUNTA(W159:AA159)&lt;5,"",IF(AND(W159=AB159,X159=AC159,Y159=AD159,Z159=AE159,AA159=AF159),"Coinciden","DISCORDANCIA entre lectores"))</f>
        <v/>
      </c>
      <c r="AH159" s="14"/>
      <c r="AI159" s="14"/>
      <c r="AJ159" s="17" t="str">
        <f aca="false">IF(COUNTA(W159:AA159)&lt;5,"",IF(TRIM(IF(OR(W159="Reactivo",W159="Débil"),"NDM ","")&amp;IF(OR(X159="Reactivo",X159="Débil"),"KPC ","")&amp;IF(OR(Y159="Reactivo",Y159="Débil"),"OXA-48 ","")&amp;IF(OR(Z159="Reactivo",Z159="Débil"),"IMP ","")&amp;IF(OR(AA159="Reactivo",AA159="Débil"),"VIM ",""))="","Ninguna",TRIM(IF(OR(W159="Reactivo",W159="Débil"),"NDM ","")&amp;IF(OR(X159="Reactivo",X159="Débil"),"KPC ","")&amp;IF(OR(Y159="Reactivo",Y159="Débil"),"OXA-48 ","")&amp;IF(OR(Z159="Reactivo",Z159="Débil"),"IMP ","")&amp;IF(OR(AA159="Reactivo",AA159="Débil"),"VIM ",""))))</f>
        <v/>
      </c>
      <c r="AK159" s="17" t="str">
        <f aca="false">IF(OR(AJ159="",O159=""),"",IF(AH159&lt;&gt;"Válido","No evaluable",IF(O159="Sin carbapenemasa (control operativo)",IF(AJ159="Ninguna","Concordante: control sin línea","Discordancia: línea reactiva en control sin carbapenemasa"),IF(O159="Resistente por mecanismo no cubierto",IF(AJ159="Ninguna","Acierto: sin línea, mecanismo fuera del panel","Discordancia: línea reactiva con mecanismo fuera del panel"),IF(OR(O159="GES",O159="Otra carbapenemasa fuera del panel"),IF(AJ159="Ninguna","Esperado: familia fuera del panel","Discordancia: línea reactiva con familia fuera del panel"),IF(AJ159="Ninguna","Discordancia: sin línea con mecanismo del panel documentado",IF(ISNUMBER(SEARCH(O159,AJ159)),"Concordante con la familia documentada","Discordancia: familia distinta a la documentada")))))))</f>
        <v/>
      </c>
      <c r="AL159" s="14"/>
      <c r="AM159" s="14"/>
    </row>
    <row r="160" customFormat="false" ht="15" hidden="false" customHeight="false" outlineLevel="0" collapsed="false">
      <c r="A160" s="14"/>
      <c r="B160" s="14"/>
      <c r="C160" s="14"/>
      <c r="D160" s="14"/>
      <c r="E160" s="14"/>
      <c r="F160" s="15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4"/>
      <c r="T160" s="16"/>
      <c r="U160" s="16"/>
      <c r="V160" s="17" t="str">
        <f aca="false">IF(OR(T160="",U160=""),"",ROUND(MOD(U160-T160,1)*1440,0))</f>
        <v/>
      </c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7" t="str">
        <f aca="false">IF(COUNTA(W160:AA160)&lt;5,"",IF(AND(W160=AB160,X160=AC160,Y160=AD160,Z160=AE160,AA160=AF160),"Coinciden","DISCORDANCIA entre lectores"))</f>
        <v/>
      </c>
      <c r="AH160" s="14"/>
      <c r="AI160" s="14"/>
      <c r="AJ160" s="17" t="str">
        <f aca="false">IF(COUNTA(W160:AA160)&lt;5,"",IF(TRIM(IF(OR(W160="Reactivo",W160="Débil"),"NDM ","")&amp;IF(OR(X160="Reactivo",X160="Débil"),"KPC ","")&amp;IF(OR(Y160="Reactivo",Y160="Débil"),"OXA-48 ","")&amp;IF(OR(Z160="Reactivo",Z160="Débil"),"IMP ","")&amp;IF(OR(AA160="Reactivo",AA160="Débil"),"VIM ",""))="","Ninguna",TRIM(IF(OR(W160="Reactivo",W160="Débil"),"NDM ","")&amp;IF(OR(X160="Reactivo",X160="Débil"),"KPC ","")&amp;IF(OR(Y160="Reactivo",Y160="Débil"),"OXA-48 ","")&amp;IF(OR(Z160="Reactivo",Z160="Débil"),"IMP ","")&amp;IF(OR(AA160="Reactivo",AA160="Débil"),"VIM ",""))))</f>
        <v/>
      </c>
      <c r="AK160" s="17" t="str">
        <f aca="false">IF(OR(AJ160="",O160=""),"",IF(AH160&lt;&gt;"Válido","No evaluable",IF(O160="Sin carbapenemasa (control operativo)",IF(AJ160="Ninguna","Concordante: control sin línea","Discordancia: línea reactiva en control sin carbapenemasa"),IF(O160="Resistente por mecanismo no cubierto",IF(AJ160="Ninguna","Acierto: sin línea, mecanismo fuera del panel","Discordancia: línea reactiva con mecanismo fuera del panel"),IF(OR(O160="GES",O160="Otra carbapenemasa fuera del panel"),IF(AJ160="Ninguna","Esperado: familia fuera del panel","Discordancia: línea reactiva con familia fuera del panel"),IF(AJ160="Ninguna","Discordancia: sin línea con mecanismo del panel documentado",IF(ISNUMBER(SEARCH(O160,AJ160)),"Concordante con la familia documentada","Discordancia: familia distinta a la documentada")))))))</f>
        <v/>
      </c>
      <c r="AL160" s="14"/>
      <c r="AM160" s="14"/>
    </row>
    <row r="161" customFormat="false" ht="15" hidden="false" customHeight="false" outlineLevel="0" collapsed="false">
      <c r="A161" s="14"/>
      <c r="B161" s="14"/>
      <c r="C161" s="14"/>
      <c r="D161" s="14"/>
      <c r="E161" s="14"/>
      <c r="F161" s="15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  <c r="S161" s="14"/>
      <c r="T161" s="16"/>
      <c r="U161" s="16"/>
      <c r="V161" s="17" t="str">
        <f aca="false">IF(OR(T161="",U161=""),"",ROUND(MOD(U161-T161,1)*1440,0))</f>
        <v/>
      </c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7" t="str">
        <f aca="false">IF(COUNTA(W161:AA161)&lt;5,"",IF(AND(W161=AB161,X161=AC161,Y161=AD161,Z161=AE161,AA161=AF161),"Coinciden","DISCORDANCIA entre lectores"))</f>
        <v/>
      </c>
      <c r="AH161" s="14"/>
      <c r="AI161" s="14"/>
      <c r="AJ161" s="17" t="str">
        <f aca="false">IF(COUNTA(W161:AA161)&lt;5,"",IF(TRIM(IF(OR(W161="Reactivo",W161="Débil"),"NDM ","")&amp;IF(OR(X161="Reactivo",X161="Débil"),"KPC ","")&amp;IF(OR(Y161="Reactivo",Y161="Débil"),"OXA-48 ","")&amp;IF(OR(Z161="Reactivo",Z161="Débil"),"IMP ","")&amp;IF(OR(AA161="Reactivo",AA161="Débil"),"VIM ",""))="","Ninguna",TRIM(IF(OR(W161="Reactivo",W161="Débil"),"NDM ","")&amp;IF(OR(X161="Reactivo",X161="Débil"),"KPC ","")&amp;IF(OR(Y161="Reactivo",Y161="Débil"),"OXA-48 ","")&amp;IF(OR(Z161="Reactivo",Z161="Débil"),"IMP ","")&amp;IF(OR(AA161="Reactivo",AA161="Débil"),"VIM ",""))))</f>
        <v/>
      </c>
      <c r="AK161" s="17" t="str">
        <f aca="false">IF(OR(AJ161="",O161=""),"",IF(AH161&lt;&gt;"Válido","No evaluable",IF(O161="Sin carbapenemasa (control operativo)",IF(AJ161="Ninguna","Concordante: control sin línea","Discordancia: línea reactiva en control sin carbapenemasa"),IF(O161="Resistente por mecanismo no cubierto",IF(AJ161="Ninguna","Acierto: sin línea, mecanismo fuera del panel","Discordancia: línea reactiva con mecanismo fuera del panel"),IF(OR(O161="GES",O161="Otra carbapenemasa fuera del panel"),IF(AJ161="Ninguna","Esperado: familia fuera del panel","Discordancia: línea reactiva con familia fuera del panel"),IF(AJ161="Ninguna","Discordancia: sin línea con mecanismo del panel documentado",IF(ISNUMBER(SEARCH(O161,AJ161)),"Concordante con la familia documentada","Discordancia: familia distinta a la documentada")))))))</f>
        <v/>
      </c>
      <c r="AL161" s="14"/>
      <c r="AM161" s="14"/>
    </row>
    <row r="162" customFormat="false" ht="15" hidden="false" customHeight="false" outlineLevel="0" collapsed="false">
      <c r="A162" s="14"/>
      <c r="B162" s="14"/>
      <c r="C162" s="14"/>
      <c r="D162" s="14"/>
      <c r="E162" s="14"/>
      <c r="F162" s="15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  <c r="S162" s="14"/>
      <c r="T162" s="16"/>
      <c r="U162" s="16"/>
      <c r="V162" s="17" t="str">
        <f aca="false">IF(OR(T162="",U162=""),"",ROUND(MOD(U162-T162,1)*1440,0))</f>
        <v/>
      </c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7" t="str">
        <f aca="false">IF(COUNTA(W162:AA162)&lt;5,"",IF(AND(W162=AB162,X162=AC162,Y162=AD162,Z162=AE162,AA162=AF162),"Coinciden","DISCORDANCIA entre lectores"))</f>
        <v/>
      </c>
      <c r="AH162" s="14"/>
      <c r="AI162" s="14"/>
      <c r="AJ162" s="17" t="str">
        <f aca="false">IF(COUNTA(W162:AA162)&lt;5,"",IF(TRIM(IF(OR(W162="Reactivo",W162="Débil"),"NDM ","")&amp;IF(OR(X162="Reactivo",X162="Débil"),"KPC ","")&amp;IF(OR(Y162="Reactivo",Y162="Débil"),"OXA-48 ","")&amp;IF(OR(Z162="Reactivo",Z162="Débil"),"IMP ","")&amp;IF(OR(AA162="Reactivo",AA162="Débil"),"VIM ",""))="","Ninguna",TRIM(IF(OR(W162="Reactivo",W162="Débil"),"NDM ","")&amp;IF(OR(X162="Reactivo",X162="Débil"),"KPC ","")&amp;IF(OR(Y162="Reactivo",Y162="Débil"),"OXA-48 ","")&amp;IF(OR(Z162="Reactivo",Z162="Débil"),"IMP ","")&amp;IF(OR(AA162="Reactivo",AA162="Débil"),"VIM ",""))))</f>
        <v/>
      </c>
      <c r="AK162" s="17" t="str">
        <f aca="false">IF(OR(AJ162="",O162=""),"",IF(AH162&lt;&gt;"Válido","No evaluable",IF(O162="Sin carbapenemasa (control operativo)",IF(AJ162="Ninguna","Concordante: control sin línea","Discordancia: línea reactiva en control sin carbapenemasa"),IF(O162="Resistente por mecanismo no cubierto",IF(AJ162="Ninguna","Acierto: sin línea, mecanismo fuera del panel","Discordancia: línea reactiva con mecanismo fuera del panel"),IF(OR(O162="GES",O162="Otra carbapenemasa fuera del panel"),IF(AJ162="Ninguna","Esperado: familia fuera del panel","Discordancia: línea reactiva con familia fuera del panel"),IF(AJ162="Ninguna","Discordancia: sin línea con mecanismo del panel documentado",IF(ISNUMBER(SEARCH(O162,AJ162)),"Concordante con la familia documentada","Discordancia: familia distinta a la documentada")))))))</f>
        <v/>
      </c>
      <c r="AL162" s="14"/>
      <c r="AM162" s="14"/>
    </row>
    <row r="163" customFormat="false" ht="15" hidden="false" customHeight="false" outlineLevel="0" collapsed="false">
      <c r="A163" s="14"/>
      <c r="B163" s="14"/>
      <c r="C163" s="14"/>
      <c r="D163" s="14"/>
      <c r="E163" s="14"/>
      <c r="F163" s="15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4"/>
      <c r="T163" s="16"/>
      <c r="U163" s="16"/>
      <c r="V163" s="17" t="str">
        <f aca="false">IF(OR(T163="",U163=""),"",ROUND(MOD(U163-T163,1)*1440,0))</f>
        <v/>
      </c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7" t="str">
        <f aca="false">IF(COUNTA(W163:AA163)&lt;5,"",IF(AND(W163=AB163,X163=AC163,Y163=AD163,Z163=AE163,AA163=AF163),"Coinciden","DISCORDANCIA entre lectores"))</f>
        <v/>
      </c>
      <c r="AH163" s="14"/>
      <c r="AI163" s="14"/>
      <c r="AJ163" s="17" t="str">
        <f aca="false">IF(COUNTA(W163:AA163)&lt;5,"",IF(TRIM(IF(OR(W163="Reactivo",W163="Débil"),"NDM ","")&amp;IF(OR(X163="Reactivo",X163="Débil"),"KPC ","")&amp;IF(OR(Y163="Reactivo",Y163="Débil"),"OXA-48 ","")&amp;IF(OR(Z163="Reactivo",Z163="Débil"),"IMP ","")&amp;IF(OR(AA163="Reactivo",AA163="Débil"),"VIM ",""))="","Ninguna",TRIM(IF(OR(W163="Reactivo",W163="Débil"),"NDM ","")&amp;IF(OR(X163="Reactivo",X163="Débil"),"KPC ","")&amp;IF(OR(Y163="Reactivo",Y163="Débil"),"OXA-48 ","")&amp;IF(OR(Z163="Reactivo",Z163="Débil"),"IMP ","")&amp;IF(OR(AA163="Reactivo",AA163="Débil"),"VIM ",""))))</f>
        <v/>
      </c>
      <c r="AK163" s="17" t="str">
        <f aca="false">IF(OR(AJ163="",O163=""),"",IF(AH163&lt;&gt;"Válido","No evaluable",IF(O163="Sin carbapenemasa (control operativo)",IF(AJ163="Ninguna","Concordante: control sin línea","Discordancia: línea reactiva en control sin carbapenemasa"),IF(O163="Resistente por mecanismo no cubierto",IF(AJ163="Ninguna","Acierto: sin línea, mecanismo fuera del panel","Discordancia: línea reactiva con mecanismo fuera del panel"),IF(OR(O163="GES",O163="Otra carbapenemasa fuera del panel"),IF(AJ163="Ninguna","Esperado: familia fuera del panel","Discordancia: línea reactiva con familia fuera del panel"),IF(AJ163="Ninguna","Discordancia: sin línea con mecanismo del panel documentado",IF(ISNUMBER(SEARCH(O163,AJ163)),"Concordante con la familia documentada","Discordancia: familia distinta a la documentada")))))))</f>
        <v/>
      </c>
      <c r="AL163" s="14"/>
      <c r="AM163" s="14"/>
    </row>
    <row r="164" customFormat="false" ht="15" hidden="false" customHeight="false" outlineLevel="0" collapsed="false">
      <c r="A164" s="14"/>
      <c r="B164" s="14"/>
      <c r="C164" s="14"/>
      <c r="D164" s="14"/>
      <c r="E164" s="14"/>
      <c r="F164" s="15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4"/>
      <c r="T164" s="16"/>
      <c r="U164" s="16"/>
      <c r="V164" s="17" t="str">
        <f aca="false">IF(OR(T164="",U164=""),"",ROUND(MOD(U164-T164,1)*1440,0))</f>
        <v/>
      </c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7" t="str">
        <f aca="false">IF(COUNTA(W164:AA164)&lt;5,"",IF(AND(W164=AB164,X164=AC164,Y164=AD164,Z164=AE164,AA164=AF164),"Coinciden","DISCORDANCIA entre lectores"))</f>
        <v/>
      </c>
      <c r="AH164" s="14"/>
      <c r="AI164" s="14"/>
      <c r="AJ164" s="17" t="str">
        <f aca="false">IF(COUNTA(W164:AA164)&lt;5,"",IF(TRIM(IF(OR(W164="Reactivo",W164="Débil"),"NDM ","")&amp;IF(OR(X164="Reactivo",X164="Débil"),"KPC ","")&amp;IF(OR(Y164="Reactivo",Y164="Débil"),"OXA-48 ","")&amp;IF(OR(Z164="Reactivo",Z164="Débil"),"IMP ","")&amp;IF(OR(AA164="Reactivo",AA164="Débil"),"VIM ",""))="","Ninguna",TRIM(IF(OR(W164="Reactivo",W164="Débil"),"NDM ","")&amp;IF(OR(X164="Reactivo",X164="Débil"),"KPC ","")&amp;IF(OR(Y164="Reactivo",Y164="Débil"),"OXA-48 ","")&amp;IF(OR(Z164="Reactivo",Z164="Débil"),"IMP ","")&amp;IF(OR(AA164="Reactivo",AA164="Débil"),"VIM ",""))))</f>
        <v/>
      </c>
      <c r="AK164" s="17" t="str">
        <f aca="false">IF(OR(AJ164="",O164=""),"",IF(AH164&lt;&gt;"Válido","No evaluable",IF(O164="Sin carbapenemasa (control operativo)",IF(AJ164="Ninguna","Concordante: control sin línea","Discordancia: línea reactiva en control sin carbapenemasa"),IF(O164="Resistente por mecanismo no cubierto",IF(AJ164="Ninguna","Acierto: sin línea, mecanismo fuera del panel","Discordancia: línea reactiva con mecanismo fuera del panel"),IF(OR(O164="GES",O164="Otra carbapenemasa fuera del panel"),IF(AJ164="Ninguna","Esperado: familia fuera del panel","Discordancia: línea reactiva con familia fuera del panel"),IF(AJ164="Ninguna","Discordancia: sin línea con mecanismo del panel documentado",IF(ISNUMBER(SEARCH(O164,AJ164)),"Concordante con la familia documentada","Discordancia: familia distinta a la documentada")))))))</f>
        <v/>
      </c>
      <c r="AL164" s="14"/>
      <c r="AM164" s="14"/>
    </row>
    <row r="165" customFormat="false" ht="15" hidden="false" customHeight="false" outlineLevel="0" collapsed="false">
      <c r="A165" s="14"/>
      <c r="B165" s="14"/>
      <c r="C165" s="14"/>
      <c r="D165" s="14"/>
      <c r="E165" s="14"/>
      <c r="F165" s="15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  <c r="S165" s="14"/>
      <c r="T165" s="16"/>
      <c r="U165" s="16"/>
      <c r="V165" s="17" t="str">
        <f aca="false">IF(OR(T165="",U165=""),"",ROUND(MOD(U165-T165,1)*1440,0))</f>
        <v/>
      </c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7" t="str">
        <f aca="false">IF(COUNTA(W165:AA165)&lt;5,"",IF(AND(W165=AB165,X165=AC165,Y165=AD165,Z165=AE165,AA165=AF165),"Coinciden","DISCORDANCIA entre lectores"))</f>
        <v/>
      </c>
      <c r="AH165" s="14"/>
      <c r="AI165" s="14"/>
      <c r="AJ165" s="17" t="str">
        <f aca="false">IF(COUNTA(W165:AA165)&lt;5,"",IF(TRIM(IF(OR(W165="Reactivo",W165="Débil"),"NDM ","")&amp;IF(OR(X165="Reactivo",X165="Débil"),"KPC ","")&amp;IF(OR(Y165="Reactivo",Y165="Débil"),"OXA-48 ","")&amp;IF(OR(Z165="Reactivo",Z165="Débil"),"IMP ","")&amp;IF(OR(AA165="Reactivo",AA165="Débil"),"VIM ",""))="","Ninguna",TRIM(IF(OR(W165="Reactivo",W165="Débil"),"NDM ","")&amp;IF(OR(X165="Reactivo",X165="Débil"),"KPC ","")&amp;IF(OR(Y165="Reactivo",Y165="Débil"),"OXA-48 ","")&amp;IF(OR(Z165="Reactivo",Z165="Débil"),"IMP ","")&amp;IF(OR(AA165="Reactivo",AA165="Débil"),"VIM ",""))))</f>
        <v/>
      </c>
      <c r="AK165" s="17" t="str">
        <f aca="false">IF(OR(AJ165="",O165=""),"",IF(AH165&lt;&gt;"Válido","No evaluable",IF(O165="Sin carbapenemasa (control operativo)",IF(AJ165="Ninguna","Concordante: control sin línea","Discordancia: línea reactiva en control sin carbapenemasa"),IF(O165="Resistente por mecanismo no cubierto",IF(AJ165="Ninguna","Acierto: sin línea, mecanismo fuera del panel","Discordancia: línea reactiva con mecanismo fuera del panel"),IF(OR(O165="GES",O165="Otra carbapenemasa fuera del panel"),IF(AJ165="Ninguna","Esperado: familia fuera del panel","Discordancia: línea reactiva con familia fuera del panel"),IF(AJ165="Ninguna","Discordancia: sin línea con mecanismo del panel documentado",IF(ISNUMBER(SEARCH(O165,AJ165)),"Concordante con la familia documentada","Discordancia: familia distinta a la documentada")))))))</f>
        <v/>
      </c>
      <c r="AL165" s="14"/>
      <c r="AM165" s="14"/>
    </row>
    <row r="166" customFormat="false" ht="15" hidden="false" customHeight="false" outlineLevel="0" collapsed="false">
      <c r="A166" s="14"/>
      <c r="B166" s="14"/>
      <c r="C166" s="14"/>
      <c r="D166" s="14"/>
      <c r="E166" s="14"/>
      <c r="F166" s="15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  <c r="S166" s="14"/>
      <c r="T166" s="16"/>
      <c r="U166" s="16"/>
      <c r="V166" s="17" t="str">
        <f aca="false">IF(OR(T166="",U166=""),"",ROUND(MOD(U166-T166,1)*1440,0))</f>
        <v/>
      </c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7" t="str">
        <f aca="false">IF(COUNTA(W166:AA166)&lt;5,"",IF(AND(W166=AB166,X166=AC166,Y166=AD166,Z166=AE166,AA166=AF166),"Coinciden","DISCORDANCIA entre lectores"))</f>
        <v/>
      </c>
      <c r="AH166" s="14"/>
      <c r="AI166" s="14"/>
      <c r="AJ166" s="17" t="str">
        <f aca="false">IF(COUNTA(W166:AA166)&lt;5,"",IF(TRIM(IF(OR(W166="Reactivo",W166="Débil"),"NDM ","")&amp;IF(OR(X166="Reactivo",X166="Débil"),"KPC ","")&amp;IF(OR(Y166="Reactivo",Y166="Débil"),"OXA-48 ","")&amp;IF(OR(Z166="Reactivo",Z166="Débil"),"IMP ","")&amp;IF(OR(AA166="Reactivo",AA166="Débil"),"VIM ",""))="","Ninguna",TRIM(IF(OR(W166="Reactivo",W166="Débil"),"NDM ","")&amp;IF(OR(X166="Reactivo",X166="Débil"),"KPC ","")&amp;IF(OR(Y166="Reactivo",Y166="Débil"),"OXA-48 ","")&amp;IF(OR(Z166="Reactivo",Z166="Débil"),"IMP ","")&amp;IF(OR(AA166="Reactivo",AA166="Débil"),"VIM ",""))))</f>
        <v/>
      </c>
      <c r="AK166" s="17" t="str">
        <f aca="false">IF(OR(AJ166="",O166=""),"",IF(AH166&lt;&gt;"Válido","No evaluable",IF(O166="Sin carbapenemasa (control operativo)",IF(AJ166="Ninguna","Concordante: control sin línea","Discordancia: línea reactiva en control sin carbapenemasa"),IF(O166="Resistente por mecanismo no cubierto",IF(AJ166="Ninguna","Acierto: sin línea, mecanismo fuera del panel","Discordancia: línea reactiva con mecanismo fuera del panel"),IF(OR(O166="GES",O166="Otra carbapenemasa fuera del panel"),IF(AJ166="Ninguna","Esperado: familia fuera del panel","Discordancia: línea reactiva con familia fuera del panel"),IF(AJ166="Ninguna","Discordancia: sin línea con mecanismo del panel documentado",IF(ISNUMBER(SEARCH(O166,AJ166)),"Concordante con la familia documentada","Discordancia: familia distinta a la documentada")))))))</f>
        <v/>
      </c>
      <c r="AL166" s="14"/>
      <c r="AM166" s="14"/>
    </row>
    <row r="167" customFormat="false" ht="15" hidden="false" customHeight="false" outlineLevel="0" collapsed="false">
      <c r="A167" s="14"/>
      <c r="B167" s="14"/>
      <c r="C167" s="14"/>
      <c r="D167" s="14"/>
      <c r="E167" s="14"/>
      <c r="F167" s="15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5"/>
      <c r="S167" s="14"/>
      <c r="T167" s="16"/>
      <c r="U167" s="16"/>
      <c r="V167" s="17" t="str">
        <f aca="false">IF(OR(T167="",U167=""),"",ROUND(MOD(U167-T167,1)*1440,0))</f>
        <v/>
      </c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7" t="str">
        <f aca="false">IF(COUNTA(W167:AA167)&lt;5,"",IF(AND(W167=AB167,X167=AC167,Y167=AD167,Z167=AE167,AA167=AF167),"Coinciden","DISCORDANCIA entre lectores"))</f>
        <v/>
      </c>
      <c r="AH167" s="14"/>
      <c r="AI167" s="14"/>
      <c r="AJ167" s="17" t="str">
        <f aca="false">IF(COUNTA(W167:AA167)&lt;5,"",IF(TRIM(IF(OR(W167="Reactivo",W167="Débil"),"NDM ","")&amp;IF(OR(X167="Reactivo",X167="Débil"),"KPC ","")&amp;IF(OR(Y167="Reactivo",Y167="Débil"),"OXA-48 ","")&amp;IF(OR(Z167="Reactivo",Z167="Débil"),"IMP ","")&amp;IF(OR(AA167="Reactivo",AA167="Débil"),"VIM ",""))="","Ninguna",TRIM(IF(OR(W167="Reactivo",W167="Débil"),"NDM ","")&amp;IF(OR(X167="Reactivo",X167="Débil"),"KPC ","")&amp;IF(OR(Y167="Reactivo",Y167="Débil"),"OXA-48 ","")&amp;IF(OR(Z167="Reactivo",Z167="Débil"),"IMP ","")&amp;IF(OR(AA167="Reactivo",AA167="Débil"),"VIM ",""))))</f>
        <v/>
      </c>
      <c r="AK167" s="17" t="str">
        <f aca="false">IF(OR(AJ167="",O167=""),"",IF(AH167&lt;&gt;"Válido","No evaluable",IF(O167="Sin carbapenemasa (control operativo)",IF(AJ167="Ninguna","Concordante: control sin línea","Discordancia: línea reactiva en control sin carbapenemasa"),IF(O167="Resistente por mecanismo no cubierto",IF(AJ167="Ninguna","Acierto: sin línea, mecanismo fuera del panel","Discordancia: línea reactiva con mecanismo fuera del panel"),IF(OR(O167="GES",O167="Otra carbapenemasa fuera del panel"),IF(AJ167="Ninguna","Esperado: familia fuera del panel","Discordancia: línea reactiva con familia fuera del panel"),IF(AJ167="Ninguna","Discordancia: sin línea con mecanismo del panel documentado",IF(ISNUMBER(SEARCH(O167,AJ167)),"Concordante con la familia documentada","Discordancia: familia distinta a la documentada")))))))</f>
        <v/>
      </c>
      <c r="AL167" s="14"/>
      <c r="AM167" s="14"/>
    </row>
    <row r="168" customFormat="false" ht="15" hidden="false" customHeight="false" outlineLevel="0" collapsed="false">
      <c r="A168" s="14"/>
      <c r="B168" s="14"/>
      <c r="C168" s="14"/>
      <c r="D168" s="14"/>
      <c r="E168" s="14"/>
      <c r="F168" s="15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5"/>
      <c r="S168" s="14"/>
      <c r="T168" s="16"/>
      <c r="U168" s="16"/>
      <c r="V168" s="17" t="str">
        <f aca="false">IF(OR(T168="",U168=""),"",ROUND(MOD(U168-T168,1)*1440,0))</f>
        <v/>
      </c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7" t="str">
        <f aca="false">IF(COUNTA(W168:AA168)&lt;5,"",IF(AND(W168=AB168,X168=AC168,Y168=AD168,Z168=AE168,AA168=AF168),"Coinciden","DISCORDANCIA entre lectores"))</f>
        <v/>
      </c>
      <c r="AH168" s="14"/>
      <c r="AI168" s="14"/>
      <c r="AJ168" s="17" t="str">
        <f aca="false">IF(COUNTA(W168:AA168)&lt;5,"",IF(TRIM(IF(OR(W168="Reactivo",W168="Débil"),"NDM ","")&amp;IF(OR(X168="Reactivo",X168="Débil"),"KPC ","")&amp;IF(OR(Y168="Reactivo",Y168="Débil"),"OXA-48 ","")&amp;IF(OR(Z168="Reactivo",Z168="Débil"),"IMP ","")&amp;IF(OR(AA168="Reactivo",AA168="Débil"),"VIM ",""))="","Ninguna",TRIM(IF(OR(W168="Reactivo",W168="Débil"),"NDM ","")&amp;IF(OR(X168="Reactivo",X168="Débil"),"KPC ","")&amp;IF(OR(Y168="Reactivo",Y168="Débil"),"OXA-48 ","")&amp;IF(OR(Z168="Reactivo",Z168="Débil"),"IMP ","")&amp;IF(OR(AA168="Reactivo",AA168="Débil"),"VIM ",""))))</f>
        <v/>
      </c>
      <c r="AK168" s="17" t="str">
        <f aca="false">IF(OR(AJ168="",O168=""),"",IF(AH168&lt;&gt;"Válido","No evaluable",IF(O168="Sin carbapenemasa (control operativo)",IF(AJ168="Ninguna","Concordante: control sin línea","Discordancia: línea reactiva en control sin carbapenemasa"),IF(O168="Resistente por mecanismo no cubierto",IF(AJ168="Ninguna","Acierto: sin línea, mecanismo fuera del panel","Discordancia: línea reactiva con mecanismo fuera del panel"),IF(OR(O168="GES",O168="Otra carbapenemasa fuera del panel"),IF(AJ168="Ninguna","Esperado: familia fuera del panel","Discordancia: línea reactiva con familia fuera del panel"),IF(AJ168="Ninguna","Discordancia: sin línea con mecanismo del panel documentado",IF(ISNUMBER(SEARCH(O168,AJ168)),"Concordante con la familia documentada","Discordancia: familia distinta a la documentada")))))))</f>
        <v/>
      </c>
      <c r="AL168" s="14"/>
      <c r="AM168" s="14"/>
    </row>
    <row r="169" customFormat="false" ht="15" hidden="false" customHeight="false" outlineLevel="0" collapsed="false">
      <c r="A169" s="14"/>
      <c r="B169" s="14"/>
      <c r="C169" s="14"/>
      <c r="D169" s="14"/>
      <c r="E169" s="14"/>
      <c r="F169" s="15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4"/>
      <c r="T169" s="16"/>
      <c r="U169" s="16"/>
      <c r="V169" s="17" t="str">
        <f aca="false">IF(OR(T169="",U169=""),"",ROUND(MOD(U169-T169,1)*1440,0))</f>
        <v/>
      </c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7" t="str">
        <f aca="false">IF(COUNTA(W169:AA169)&lt;5,"",IF(AND(W169=AB169,X169=AC169,Y169=AD169,Z169=AE169,AA169=AF169),"Coinciden","DISCORDANCIA entre lectores"))</f>
        <v/>
      </c>
      <c r="AH169" s="14"/>
      <c r="AI169" s="14"/>
      <c r="AJ169" s="17" t="str">
        <f aca="false">IF(COUNTA(W169:AA169)&lt;5,"",IF(TRIM(IF(OR(W169="Reactivo",W169="Débil"),"NDM ","")&amp;IF(OR(X169="Reactivo",X169="Débil"),"KPC ","")&amp;IF(OR(Y169="Reactivo",Y169="Débil"),"OXA-48 ","")&amp;IF(OR(Z169="Reactivo",Z169="Débil"),"IMP ","")&amp;IF(OR(AA169="Reactivo",AA169="Débil"),"VIM ",""))="","Ninguna",TRIM(IF(OR(W169="Reactivo",W169="Débil"),"NDM ","")&amp;IF(OR(X169="Reactivo",X169="Débil"),"KPC ","")&amp;IF(OR(Y169="Reactivo",Y169="Débil"),"OXA-48 ","")&amp;IF(OR(Z169="Reactivo",Z169="Débil"),"IMP ","")&amp;IF(OR(AA169="Reactivo",AA169="Débil"),"VIM ",""))))</f>
        <v/>
      </c>
      <c r="AK169" s="17" t="str">
        <f aca="false">IF(OR(AJ169="",O169=""),"",IF(AH169&lt;&gt;"Válido","No evaluable",IF(O169="Sin carbapenemasa (control operativo)",IF(AJ169="Ninguna","Concordante: control sin línea","Discordancia: línea reactiva en control sin carbapenemasa"),IF(O169="Resistente por mecanismo no cubierto",IF(AJ169="Ninguna","Acierto: sin línea, mecanismo fuera del panel","Discordancia: línea reactiva con mecanismo fuera del panel"),IF(OR(O169="GES",O169="Otra carbapenemasa fuera del panel"),IF(AJ169="Ninguna","Esperado: familia fuera del panel","Discordancia: línea reactiva con familia fuera del panel"),IF(AJ169="Ninguna","Discordancia: sin línea con mecanismo del panel documentado",IF(ISNUMBER(SEARCH(O169,AJ169)),"Concordante con la familia documentada","Discordancia: familia distinta a la documentada")))))))</f>
        <v/>
      </c>
      <c r="AL169" s="14"/>
      <c r="AM169" s="14"/>
    </row>
    <row r="170" customFormat="false" ht="15" hidden="false" customHeight="false" outlineLevel="0" collapsed="false">
      <c r="A170" s="14"/>
      <c r="B170" s="14"/>
      <c r="C170" s="14"/>
      <c r="D170" s="14"/>
      <c r="E170" s="14"/>
      <c r="F170" s="15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  <c r="S170" s="14"/>
      <c r="T170" s="16"/>
      <c r="U170" s="16"/>
      <c r="V170" s="17" t="str">
        <f aca="false">IF(OR(T170="",U170=""),"",ROUND(MOD(U170-T170,1)*1440,0))</f>
        <v/>
      </c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7" t="str">
        <f aca="false">IF(COUNTA(W170:AA170)&lt;5,"",IF(AND(W170=AB170,X170=AC170,Y170=AD170,Z170=AE170,AA170=AF170),"Coinciden","DISCORDANCIA entre lectores"))</f>
        <v/>
      </c>
      <c r="AH170" s="14"/>
      <c r="AI170" s="14"/>
      <c r="AJ170" s="17" t="str">
        <f aca="false">IF(COUNTA(W170:AA170)&lt;5,"",IF(TRIM(IF(OR(W170="Reactivo",W170="Débil"),"NDM ","")&amp;IF(OR(X170="Reactivo",X170="Débil"),"KPC ","")&amp;IF(OR(Y170="Reactivo",Y170="Débil"),"OXA-48 ","")&amp;IF(OR(Z170="Reactivo",Z170="Débil"),"IMP ","")&amp;IF(OR(AA170="Reactivo",AA170="Débil"),"VIM ",""))="","Ninguna",TRIM(IF(OR(W170="Reactivo",W170="Débil"),"NDM ","")&amp;IF(OR(X170="Reactivo",X170="Débil"),"KPC ","")&amp;IF(OR(Y170="Reactivo",Y170="Débil"),"OXA-48 ","")&amp;IF(OR(Z170="Reactivo",Z170="Débil"),"IMP ","")&amp;IF(OR(AA170="Reactivo",AA170="Débil"),"VIM ",""))))</f>
        <v/>
      </c>
      <c r="AK170" s="17" t="str">
        <f aca="false">IF(OR(AJ170="",O170=""),"",IF(AH170&lt;&gt;"Válido","No evaluable",IF(O170="Sin carbapenemasa (control operativo)",IF(AJ170="Ninguna","Concordante: control sin línea","Discordancia: línea reactiva en control sin carbapenemasa"),IF(O170="Resistente por mecanismo no cubierto",IF(AJ170="Ninguna","Acierto: sin línea, mecanismo fuera del panel","Discordancia: línea reactiva con mecanismo fuera del panel"),IF(OR(O170="GES",O170="Otra carbapenemasa fuera del panel"),IF(AJ170="Ninguna","Esperado: familia fuera del panel","Discordancia: línea reactiva con familia fuera del panel"),IF(AJ170="Ninguna","Discordancia: sin línea con mecanismo del panel documentado",IF(ISNUMBER(SEARCH(O170,AJ170)),"Concordante con la familia documentada","Discordancia: familia distinta a la documentada")))))))</f>
        <v/>
      </c>
      <c r="AL170" s="14"/>
      <c r="AM170" s="14"/>
    </row>
    <row r="171" customFormat="false" ht="15" hidden="false" customHeight="false" outlineLevel="0" collapsed="false">
      <c r="A171" s="14"/>
      <c r="B171" s="14"/>
      <c r="C171" s="14"/>
      <c r="D171" s="14"/>
      <c r="E171" s="14"/>
      <c r="F171" s="15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5"/>
      <c r="S171" s="14"/>
      <c r="T171" s="16"/>
      <c r="U171" s="16"/>
      <c r="V171" s="17" t="str">
        <f aca="false">IF(OR(T171="",U171=""),"",ROUND(MOD(U171-T171,1)*1440,0))</f>
        <v/>
      </c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7" t="str">
        <f aca="false">IF(COUNTA(W171:AA171)&lt;5,"",IF(AND(W171=AB171,X171=AC171,Y171=AD171,Z171=AE171,AA171=AF171),"Coinciden","DISCORDANCIA entre lectores"))</f>
        <v/>
      </c>
      <c r="AH171" s="14"/>
      <c r="AI171" s="14"/>
      <c r="AJ171" s="17" t="str">
        <f aca="false">IF(COUNTA(W171:AA171)&lt;5,"",IF(TRIM(IF(OR(W171="Reactivo",W171="Débil"),"NDM ","")&amp;IF(OR(X171="Reactivo",X171="Débil"),"KPC ","")&amp;IF(OR(Y171="Reactivo",Y171="Débil"),"OXA-48 ","")&amp;IF(OR(Z171="Reactivo",Z171="Débil"),"IMP ","")&amp;IF(OR(AA171="Reactivo",AA171="Débil"),"VIM ",""))="","Ninguna",TRIM(IF(OR(W171="Reactivo",W171="Débil"),"NDM ","")&amp;IF(OR(X171="Reactivo",X171="Débil"),"KPC ","")&amp;IF(OR(Y171="Reactivo",Y171="Débil"),"OXA-48 ","")&amp;IF(OR(Z171="Reactivo",Z171="Débil"),"IMP ","")&amp;IF(OR(AA171="Reactivo",AA171="Débil"),"VIM ",""))))</f>
        <v/>
      </c>
      <c r="AK171" s="17" t="str">
        <f aca="false">IF(OR(AJ171="",O171=""),"",IF(AH171&lt;&gt;"Válido","No evaluable",IF(O171="Sin carbapenemasa (control operativo)",IF(AJ171="Ninguna","Concordante: control sin línea","Discordancia: línea reactiva en control sin carbapenemasa"),IF(O171="Resistente por mecanismo no cubierto",IF(AJ171="Ninguna","Acierto: sin línea, mecanismo fuera del panel","Discordancia: línea reactiva con mecanismo fuera del panel"),IF(OR(O171="GES",O171="Otra carbapenemasa fuera del panel"),IF(AJ171="Ninguna","Esperado: familia fuera del panel","Discordancia: línea reactiva con familia fuera del panel"),IF(AJ171="Ninguna","Discordancia: sin línea con mecanismo del panel documentado",IF(ISNUMBER(SEARCH(O171,AJ171)),"Concordante con la familia documentada","Discordancia: familia distinta a la documentada")))))))</f>
        <v/>
      </c>
      <c r="AL171" s="14"/>
      <c r="AM171" s="14"/>
    </row>
    <row r="172" customFormat="false" ht="15" hidden="false" customHeight="false" outlineLevel="0" collapsed="false">
      <c r="A172" s="14"/>
      <c r="B172" s="14"/>
      <c r="C172" s="14"/>
      <c r="D172" s="14"/>
      <c r="E172" s="14"/>
      <c r="F172" s="15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5"/>
      <c r="S172" s="14"/>
      <c r="T172" s="16"/>
      <c r="U172" s="16"/>
      <c r="V172" s="17" t="str">
        <f aca="false">IF(OR(T172="",U172=""),"",ROUND(MOD(U172-T172,1)*1440,0))</f>
        <v/>
      </c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7" t="str">
        <f aca="false">IF(COUNTA(W172:AA172)&lt;5,"",IF(AND(W172=AB172,X172=AC172,Y172=AD172,Z172=AE172,AA172=AF172),"Coinciden","DISCORDANCIA entre lectores"))</f>
        <v/>
      </c>
      <c r="AH172" s="14"/>
      <c r="AI172" s="14"/>
      <c r="AJ172" s="17" t="str">
        <f aca="false">IF(COUNTA(W172:AA172)&lt;5,"",IF(TRIM(IF(OR(W172="Reactivo",W172="Débil"),"NDM ","")&amp;IF(OR(X172="Reactivo",X172="Débil"),"KPC ","")&amp;IF(OR(Y172="Reactivo",Y172="Débil"),"OXA-48 ","")&amp;IF(OR(Z172="Reactivo",Z172="Débil"),"IMP ","")&amp;IF(OR(AA172="Reactivo",AA172="Débil"),"VIM ",""))="","Ninguna",TRIM(IF(OR(W172="Reactivo",W172="Débil"),"NDM ","")&amp;IF(OR(X172="Reactivo",X172="Débil"),"KPC ","")&amp;IF(OR(Y172="Reactivo",Y172="Débil"),"OXA-48 ","")&amp;IF(OR(Z172="Reactivo",Z172="Débil"),"IMP ","")&amp;IF(OR(AA172="Reactivo",AA172="Débil"),"VIM ",""))))</f>
        <v/>
      </c>
      <c r="AK172" s="17" t="str">
        <f aca="false">IF(OR(AJ172="",O172=""),"",IF(AH172&lt;&gt;"Válido","No evaluable",IF(O172="Sin carbapenemasa (control operativo)",IF(AJ172="Ninguna","Concordante: control sin línea","Discordancia: línea reactiva en control sin carbapenemasa"),IF(O172="Resistente por mecanismo no cubierto",IF(AJ172="Ninguna","Acierto: sin línea, mecanismo fuera del panel","Discordancia: línea reactiva con mecanismo fuera del panel"),IF(OR(O172="GES",O172="Otra carbapenemasa fuera del panel"),IF(AJ172="Ninguna","Esperado: familia fuera del panel","Discordancia: línea reactiva con familia fuera del panel"),IF(AJ172="Ninguna","Discordancia: sin línea con mecanismo del panel documentado",IF(ISNUMBER(SEARCH(O172,AJ172)),"Concordante con la familia documentada","Discordancia: familia distinta a la documentada")))))))</f>
        <v/>
      </c>
      <c r="AL172" s="14"/>
      <c r="AM172" s="14"/>
    </row>
    <row r="173" customFormat="false" ht="15" hidden="false" customHeight="false" outlineLevel="0" collapsed="false">
      <c r="A173" s="14"/>
      <c r="B173" s="14"/>
      <c r="C173" s="14"/>
      <c r="D173" s="14"/>
      <c r="E173" s="14"/>
      <c r="F173" s="15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  <c r="S173" s="14"/>
      <c r="T173" s="16"/>
      <c r="U173" s="16"/>
      <c r="V173" s="17" t="str">
        <f aca="false">IF(OR(T173="",U173=""),"",ROUND(MOD(U173-T173,1)*1440,0))</f>
        <v/>
      </c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7" t="str">
        <f aca="false">IF(COUNTA(W173:AA173)&lt;5,"",IF(AND(W173=AB173,X173=AC173,Y173=AD173,Z173=AE173,AA173=AF173),"Coinciden","DISCORDANCIA entre lectores"))</f>
        <v/>
      </c>
      <c r="AH173" s="14"/>
      <c r="AI173" s="14"/>
      <c r="AJ173" s="17" t="str">
        <f aca="false">IF(COUNTA(W173:AA173)&lt;5,"",IF(TRIM(IF(OR(W173="Reactivo",W173="Débil"),"NDM ","")&amp;IF(OR(X173="Reactivo",X173="Débil"),"KPC ","")&amp;IF(OR(Y173="Reactivo",Y173="Débil"),"OXA-48 ","")&amp;IF(OR(Z173="Reactivo",Z173="Débil"),"IMP ","")&amp;IF(OR(AA173="Reactivo",AA173="Débil"),"VIM ",""))="","Ninguna",TRIM(IF(OR(W173="Reactivo",W173="Débil"),"NDM ","")&amp;IF(OR(X173="Reactivo",X173="Débil"),"KPC ","")&amp;IF(OR(Y173="Reactivo",Y173="Débil"),"OXA-48 ","")&amp;IF(OR(Z173="Reactivo",Z173="Débil"),"IMP ","")&amp;IF(OR(AA173="Reactivo",AA173="Débil"),"VIM ",""))))</f>
        <v/>
      </c>
      <c r="AK173" s="17" t="str">
        <f aca="false">IF(OR(AJ173="",O173=""),"",IF(AH173&lt;&gt;"Válido","No evaluable",IF(O173="Sin carbapenemasa (control operativo)",IF(AJ173="Ninguna","Concordante: control sin línea","Discordancia: línea reactiva en control sin carbapenemasa"),IF(O173="Resistente por mecanismo no cubierto",IF(AJ173="Ninguna","Acierto: sin línea, mecanismo fuera del panel","Discordancia: línea reactiva con mecanismo fuera del panel"),IF(OR(O173="GES",O173="Otra carbapenemasa fuera del panel"),IF(AJ173="Ninguna","Esperado: familia fuera del panel","Discordancia: línea reactiva con familia fuera del panel"),IF(AJ173="Ninguna","Discordancia: sin línea con mecanismo del panel documentado",IF(ISNUMBER(SEARCH(O173,AJ173)),"Concordante con la familia documentada","Discordancia: familia distinta a la documentada")))))))</f>
        <v/>
      </c>
      <c r="AL173" s="14"/>
      <c r="AM173" s="14"/>
    </row>
    <row r="174" customFormat="false" ht="15" hidden="false" customHeight="false" outlineLevel="0" collapsed="false">
      <c r="A174" s="14"/>
      <c r="B174" s="14"/>
      <c r="C174" s="14"/>
      <c r="D174" s="14"/>
      <c r="E174" s="14"/>
      <c r="F174" s="15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4"/>
      <c r="T174" s="16"/>
      <c r="U174" s="16"/>
      <c r="V174" s="17" t="str">
        <f aca="false">IF(OR(T174="",U174=""),"",ROUND(MOD(U174-T174,1)*1440,0))</f>
        <v/>
      </c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7" t="str">
        <f aca="false">IF(COUNTA(W174:AA174)&lt;5,"",IF(AND(W174=AB174,X174=AC174,Y174=AD174,Z174=AE174,AA174=AF174),"Coinciden","DISCORDANCIA entre lectores"))</f>
        <v/>
      </c>
      <c r="AH174" s="14"/>
      <c r="AI174" s="14"/>
      <c r="AJ174" s="17" t="str">
        <f aca="false">IF(COUNTA(W174:AA174)&lt;5,"",IF(TRIM(IF(OR(W174="Reactivo",W174="Débil"),"NDM ","")&amp;IF(OR(X174="Reactivo",X174="Débil"),"KPC ","")&amp;IF(OR(Y174="Reactivo",Y174="Débil"),"OXA-48 ","")&amp;IF(OR(Z174="Reactivo",Z174="Débil"),"IMP ","")&amp;IF(OR(AA174="Reactivo",AA174="Débil"),"VIM ",""))="","Ninguna",TRIM(IF(OR(W174="Reactivo",W174="Débil"),"NDM ","")&amp;IF(OR(X174="Reactivo",X174="Débil"),"KPC ","")&amp;IF(OR(Y174="Reactivo",Y174="Débil"),"OXA-48 ","")&amp;IF(OR(Z174="Reactivo",Z174="Débil"),"IMP ","")&amp;IF(OR(AA174="Reactivo",AA174="Débil"),"VIM ",""))))</f>
        <v/>
      </c>
      <c r="AK174" s="17" t="str">
        <f aca="false">IF(OR(AJ174="",O174=""),"",IF(AH174&lt;&gt;"Válido","No evaluable",IF(O174="Sin carbapenemasa (control operativo)",IF(AJ174="Ninguna","Concordante: control sin línea","Discordancia: línea reactiva en control sin carbapenemasa"),IF(O174="Resistente por mecanismo no cubierto",IF(AJ174="Ninguna","Acierto: sin línea, mecanismo fuera del panel","Discordancia: línea reactiva con mecanismo fuera del panel"),IF(OR(O174="GES",O174="Otra carbapenemasa fuera del panel"),IF(AJ174="Ninguna","Esperado: familia fuera del panel","Discordancia: línea reactiva con familia fuera del panel"),IF(AJ174="Ninguna","Discordancia: sin línea con mecanismo del panel documentado",IF(ISNUMBER(SEARCH(O174,AJ174)),"Concordante con la familia documentada","Discordancia: familia distinta a la documentada")))))))</f>
        <v/>
      </c>
      <c r="AL174" s="14"/>
      <c r="AM174" s="14"/>
    </row>
    <row r="175" customFormat="false" ht="15" hidden="false" customHeight="false" outlineLevel="0" collapsed="false">
      <c r="A175" s="14"/>
      <c r="B175" s="14"/>
      <c r="C175" s="14"/>
      <c r="D175" s="14"/>
      <c r="E175" s="14"/>
      <c r="F175" s="15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4"/>
      <c r="T175" s="16"/>
      <c r="U175" s="16"/>
      <c r="V175" s="17" t="str">
        <f aca="false">IF(OR(T175="",U175=""),"",ROUND(MOD(U175-T175,1)*1440,0))</f>
        <v/>
      </c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7" t="str">
        <f aca="false">IF(COUNTA(W175:AA175)&lt;5,"",IF(AND(W175=AB175,X175=AC175,Y175=AD175,Z175=AE175,AA175=AF175),"Coinciden","DISCORDANCIA entre lectores"))</f>
        <v/>
      </c>
      <c r="AH175" s="14"/>
      <c r="AI175" s="14"/>
      <c r="AJ175" s="17" t="str">
        <f aca="false">IF(COUNTA(W175:AA175)&lt;5,"",IF(TRIM(IF(OR(W175="Reactivo",W175="Débil"),"NDM ","")&amp;IF(OR(X175="Reactivo",X175="Débil"),"KPC ","")&amp;IF(OR(Y175="Reactivo",Y175="Débil"),"OXA-48 ","")&amp;IF(OR(Z175="Reactivo",Z175="Débil"),"IMP ","")&amp;IF(OR(AA175="Reactivo",AA175="Débil"),"VIM ",""))="","Ninguna",TRIM(IF(OR(W175="Reactivo",W175="Débil"),"NDM ","")&amp;IF(OR(X175="Reactivo",X175="Débil"),"KPC ","")&amp;IF(OR(Y175="Reactivo",Y175="Débil"),"OXA-48 ","")&amp;IF(OR(Z175="Reactivo",Z175="Débil"),"IMP ","")&amp;IF(OR(AA175="Reactivo",AA175="Débil"),"VIM ",""))))</f>
        <v/>
      </c>
      <c r="AK175" s="17" t="str">
        <f aca="false">IF(OR(AJ175="",O175=""),"",IF(AH175&lt;&gt;"Válido","No evaluable",IF(O175="Sin carbapenemasa (control operativo)",IF(AJ175="Ninguna","Concordante: control sin línea","Discordancia: línea reactiva en control sin carbapenemasa"),IF(O175="Resistente por mecanismo no cubierto",IF(AJ175="Ninguna","Acierto: sin línea, mecanismo fuera del panel","Discordancia: línea reactiva con mecanismo fuera del panel"),IF(OR(O175="GES",O175="Otra carbapenemasa fuera del panel"),IF(AJ175="Ninguna","Esperado: familia fuera del panel","Discordancia: línea reactiva con familia fuera del panel"),IF(AJ175="Ninguna","Discordancia: sin línea con mecanismo del panel documentado",IF(ISNUMBER(SEARCH(O175,AJ175)),"Concordante con la familia documentada","Discordancia: familia distinta a la documentada")))))))</f>
        <v/>
      </c>
      <c r="AL175" s="14"/>
      <c r="AM175" s="14"/>
    </row>
    <row r="176" customFormat="false" ht="15" hidden="false" customHeight="false" outlineLevel="0" collapsed="false">
      <c r="A176" s="14"/>
      <c r="B176" s="14"/>
      <c r="C176" s="14"/>
      <c r="D176" s="14"/>
      <c r="E176" s="14"/>
      <c r="F176" s="15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  <c r="S176" s="14"/>
      <c r="T176" s="16"/>
      <c r="U176" s="16"/>
      <c r="V176" s="17" t="str">
        <f aca="false">IF(OR(T176="",U176=""),"",ROUND(MOD(U176-T176,1)*1440,0))</f>
        <v/>
      </c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7" t="str">
        <f aca="false">IF(COUNTA(W176:AA176)&lt;5,"",IF(AND(W176=AB176,X176=AC176,Y176=AD176,Z176=AE176,AA176=AF176),"Coinciden","DISCORDANCIA entre lectores"))</f>
        <v/>
      </c>
      <c r="AH176" s="14"/>
      <c r="AI176" s="14"/>
      <c r="AJ176" s="17" t="str">
        <f aca="false">IF(COUNTA(W176:AA176)&lt;5,"",IF(TRIM(IF(OR(W176="Reactivo",W176="Débil"),"NDM ","")&amp;IF(OR(X176="Reactivo",X176="Débil"),"KPC ","")&amp;IF(OR(Y176="Reactivo",Y176="Débil"),"OXA-48 ","")&amp;IF(OR(Z176="Reactivo",Z176="Débil"),"IMP ","")&amp;IF(OR(AA176="Reactivo",AA176="Débil"),"VIM ",""))="","Ninguna",TRIM(IF(OR(W176="Reactivo",W176="Débil"),"NDM ","")&amp;IF(OR(X176="Reactivo",X176="Débil"),"KPC ","")&amp;IF(OR(Y176="Reactivo",Y176="Débil"),"OXA-48 ","")&amp;IF(OR(Z176="Reactivo",Z176="Débil"),"IMP ","")&amp;IF(OR(AA176="Reactivo",AA176="Débil"),"VIM ",""))))</f>
        <v/>
      </c>
      <c r="AK176" s="17" t="str">
        <f aca="false">IF(OR(AJ176="",O176=""),"",IF(AH176&lt;&gt;"Válido","No evaluable",IF(O176="Sin carbapenemasa (control operativo)",IF(AJ176="Ninguna","Concordante: control sin línea","Discordancia: línea reactiva en control sin carbapenemasa"),IF(O176="Resistente por mecanismo no cubierto",IF(AJ176="Ninguna","Acierto: sin línea, mecanismo fuera del panel","Discordancia: línea reactiva con mecanismo fuera del panel"),IF(OR(O176="GES",O176="Otra carbapenemasa fuera del panel"),IF(AJ176="Ninguna","Esperado: familia fuera del panel","Discordancia: línea reactiva con familia fuera del panel"),IF(AJ176="Ninguna","Discordancia: sin línea con mecanismo del panel documentado",IF(ISNUMBER(SEARCH(O176,AJ176)),"Concordante con la familia documentada","Discordancia: familia distinta a la documentada")))))))</f>
        <v/>
      </c>
      <c r="AL176" s="14"/>
      <c r="AM176" s="14"/>
    </row>
    <row r="177" customFormat="false" ht="15" hidden="false" customHeight="false" outlineLevel="0" collapsed="false">
      <c r="A177" s="14"/>
      <c r="B177" s="14"/>
      <c r="C177" s="14"/>
      <c r="D177" s="14"/>
      <c r="E177" s="14"/>
      <c r="F177" s="15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  <c r="S177" s="14"/>
      <c r="T177" s="16"/>
      <c r="U177" s="16"/>
      <c r="V177" s="17" t="str">
        <f aca="false">IF(OR(T177="",U177=""),"",ROUND(MOD(U177-T177,1)*1440,0))</f>
        <v/>
      </c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7" t="str">
        <f aca="false">IF(COUNTA(W177:AA177)&lt;5,"",IF(AND(W177=AB177,X177=AC177,Y177=AD177,Z177=AE177,AA177=AF177),"Coinciden","DISCORDANCIA entre lectores"))</f>
        <v/>
      </c>
      <c r="AH177" s="14"/>
      <c r="AI177" s="14"/>
      <c r="AJ177" s="17" t="str">
        <f aca="false">IF(COUNTA(W177:AA177)&lt;5,"",IF(TRIM(IF(OR(W177="Reactivo",W177="Débil"),"NDM ","")&amp;IF(OR(X177="Reactivo",X177="Débil"),"KPC ","")&amp;IF(OR(Y177="Reactivo",Y177="Débil"),"OXA-48 ","")&amp;IF(OR(Z177="Reactivo",Z177="Débil"),"IMP ","")&amp;IF(OR(AA177="Reactivo",AA177="Débil"),"VIM ",""))="","Ninguna",TRIM(IF(OR(W177="Reactivo",W177="Débil"),"NDM ","")&amp;IF(OR(X177="Reactivo",X177="Débil"),"KPC ","")&amp;IF(OR(Y177="Reactivo",Y177="Débil"),"OXA-48 ","")&amp;IF(OR(Z177="Reactivo",Z177="Débil"),"IMP ","")&amp;IF(OR(AA177="Reactivo",AA177="Débil"),"VIM ",""))))</f>
        <v/>
      </c>
      <c r="AK177" s="17" t="str">
        <f aca="false">IF(OR(AJ177="",O177=""),"",IF(AH177&lt;&gt;"Válido","No evaluable",IF(O177="Sin carbapenemasa (control operativo)",IF(AJ177="Ninguna","Concordante: control sin línea","Discordancia: línea reactiva en control sin carbapenemasa"),IF(O177="Resistente por mecanismo no cubierto",IF(AJ177="Ninguna","Acierto: sin línea, mecanismo fuera del panel","Discordancia: línea reactiva con mecanismo fuera del panel"),IF(OR(O177="GES",O177="Otra carbapenemasa fuera del panel"),IF(AJ177="Ninguna","Esperado: familia fuera del panel","Discordancia: línea reactiva con familia fuera del panel"),IF(AJ177="Ninguna","Discordancia: sin línea con mecanismo del panel documentado",IF(ISNUMBER(SEARCH(O177,AJ177)),"Concordante con la familia documentada","Discordancia: familia distinta a la documentada")))))))</f>
        <v/>
      </c>
      <c r="AL177" s="14"/>
      <c r="AM177" s="14"/>
    </row>
    <row r="178" customFormat="false" ht="15" hidden="false" customHeight="false" outlineLevel="0" collapsed="false">
      <c r="A178" s="14"/>
      <c r="B178" s="14"/>
      <c r="C178" s="14"/>
      <c r="D178" s="14"/>
      <c r="E178" s="14"/>
      <c r="F178" s="15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  <c r="S178" s="14"/>
      <c r="T178" s="16"/>
      <c r="U178" s="16"/>
      <c r="V178" s="17" t="str">
        <f aca="false">IF(OR(T178="",U178=""),"",ROUND(MOD(U178-T178,1)*1440,0))</f>
        <v/>
      </c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7" t="str">
        <f aca="false">IF(COUNTA(W178:AA178)&lt;5,"",IF(AND(W178=AB178,X178=AC178,Y178=AD178,Z178=AE178,AA178=AF178),"Coinciden","DISCORDANCIA entre lectores"))</f>
        <v/>
      </c>
      <c r="AH178" s="14"/>
      <c r="AI178" s="14"/>
      <c r="AJ178" s="17" t="str">
        <f aca="false">IF(COUNTA(W178:AA178)&lt;5,"",IF(TRIM(IF(OR(W178="Reactivo",W178="Débil"),"NDM ","")&amp;IF(OR(X178="Reactivo",X178="Débil"),"KPC ","")&amp;IF(OR(Y178="Reactivo",Y178="Débil"),"OXA-48 ","")&amp;IF(OR(Z178="Reactivo",Z178="Débil"),"IMP ","")&amp;IF(OR(AA178="Reactivo",AA178="Débil"),"VIM ",""))="","Ninguna",TRIM(IF(OR(W178="Reactivo",W178="Débil"),"NDM ","")&amp;IF(OR(X178="Reactivo",X178="Débil"),"KPC ","")&amp;IF(OR(Y178="Reactivo",Y178="Débil"),"OXA-48 ","")&amp;IF(OR(Z178="Reactivo",Z178="Débil"),"IMP ","")&amp;IF(OR(AA178="Reactivo",AA178="Débil"),"VIM ",""))))</f>
        <v/>
      </c>
      <c r="AK178" s="17" t="str">
        <f aca="false">IF(OR(AJ178="",O178=""),"",IF(AH178&lt;&gt;"Válido","No evaluable",IF(O178="Sin carbapenemasa (control operativo)",IF(AJ178="Ninguna","Concordante: control sin línea","Discordancia: línea reactiva en control sin carbapenemasa"),IF(O178="Resistente por mecanismo no cubierto",IF(AJ178="Ninguna","Acierto: sin línea, mecanismo fuera del panel","Discordancia: línea reactiva con mecanismo fuera del panel"),IF(OR(O178="GES",O178="Otra carbapenemasa fuera del panel"),IF(AJ178="Ninguna","Esperado: familia fuera del panel","Discordancia: línea reactiva con familia fuera del panel"),IF(AJ178="Ninguna","Discordancia: sin línea con mecanismo del panel documentado",IF(ISNUMBER(SEARCH(O178,AJ178)),"Concordante con la familia documentada","Discordancia: familia distinta a la documentada")))))))</f>
        <v/>
      </c>
      <c r="AL178" s="14"/>
      <c r="AM178" s="14"/>
    </row>
    <row r="179" customFormat="false" ht="15" hidden="false" customHeight="false" outlineLevel="0" collapsed="false">
      <c r="A179" s="14"/>
      <c r="B179" s="14"/>
      <c r="C179" s="14"/>
      <c r="D179" s="14"/>
      <c r="E179" s="14"/>
      <c r="F179" s="15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  <c r="S179" s="14"/>
      <c r="T179" s="16"/>
      <c r="U179" s="16"/>
      <c r="V179" s="17" t="str">
        <f aca="false">IF(OR(T179="",U179=""),"",ROUND(MOD(U179-T179,1)*1440,0))</f>
        <v/>
      </c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7" t="str">
        <f aca="false">IF(COUNTA(W179:AA179)&lt;5,"",IF(AND(W179=AB179,X179=AC179,Y179=AD179,Z179=AE179,AA179=AF179),"Coinciden","DISCORDANCIA entre lectores"))</f>
        <v/>
      </c>
      <c r="AH179" s="14"/>
      <c r="AI179" s="14"/>
      <c r="AJ179" s="17" t="str">
        <f aca="false">IF(COUNTA(W179:AA179)&lt;5,"",IF(TRIM(IF(OR(W179="Reactivo",W179="Débil"),"NDM ","")&amp;IF(OR(X179="Reactivo",X179="Débil"),"KPC ","")&amp;IF(OR(Y179="Reactivo",Y179="Débil"),"OXA-48 ","")&amp;IF(OR(Z179="Reactivo",Z179="Débil"),"IMP ","")&amp;IF(OR(AA179="Reactivo",AA179="Débil"),"VIM ",""))="","Ninguna",TRIM(IF(OR(W179="Reactivo",W179="Débil"),"NDM ","")&amp;IF(OR(X179="Reactivo",X179="Débil"),"KPC ","")&amp;IF(OR(Y179="Reactivo",Y179="Débil"),"OXA-48 ","")&amp;IF(OR(Z179="Reactivo",Z179="Débil"),"IMP ","")&amp;IF(OR(AA179="Reactivo",AA179="Débil"),"VIM ",""))))</f>
        <v/>
      </c>
      <c r="AK179" s="17" t="str">
        <f aca="false">IF(OR(AJ179="",O179=""),"",IF(AH179&lt;&gt;"Válido","No evaluable",IF(O179="Sin carbapenemasa (control operativo)",IF(AJ179="Ninguna","Concordante: control sin línea","Discordancia: línea reactiva en control sin carbapenemasa"),IF(O179="Resistente por mecanismo no cubierto",IF(AJ179="Ninguna","Acierto: sin línea, mecanismo fuera del panel","Discordancia: línea reactiva con mecanismo fuera del panel"),IF(OR(O179="GES",O179="Otra carbapenemasa fuera del panel"),IF(AJ179="Ninguna","Esperado: familia fuera del panel","Discordancia: línea reactiva con familia fuera del panel"),IF(AJ179="Ninguna","Discordancia: sin línea con mecanismo del panel documentado",IF(ISNUMBER(SEARCH(O179,AJ179)),"Concordante con la familia documentada","Discordancia: familia distinta a la documentada")))))))</f>
        <v/>
      </c>
      <c r="AL179" s="14"/>
      <c r="AM179" s="14"/>
    </row>
    <row r="180" customFormat="false" ht="15" hidden="false" customHeight="false" outlineLevel="0" collapsed="false">
      <c r="A180" s="14"/>
      <c r="B180" s="14"/>
      <c r="C180" s="14"/>
      <c r="D180" s="14"/>
      <c r="E180" s="14"/>
      <c r="F180" s="15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5"/>
      <c r="S180" s="14"/>
      <c r="T180" s="16"/>
      <c r="U180" s="16"/>
      <c r="V180" s="17" t="str">
        <f aca="false">IF(OR(T180="",U180=""),"",ROUND(MOD(U180-T180,1)*1440,0))</f>
        <v/>
      </c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7" t="str">
        <f aca="false">IF(COUNTA(W180:AA180)&lt;5,"",IF(AND(W180=AB180,X180=AC180,Y180=AD180,Z180=AE180,AA180=AF180),"Coinciden","DISCORDANCIA entre lectores"))</f>
        <v/>
      </c>
      <c r="AH180" s="14"/>
      <c r="AI180" s="14"/>
      <c r="AJ180" s="17" t="str">
        <f aca="false">IF(COUNTA(W180:AA180)&lt;5,"",IF(TRIM(IF(OR(W180="Reactivo",W180="Débil"),"NDM ","")&amp;IF(OR(X180="Reactivo",X180="Débil"),"KPC ","")&amp;IF(OR(Y180="Reactivo",Y180="Débil"),"OXA-48 ","")&amp;IF(OR(Z180="Reactivo",Z180="Débil"),"IMP ","")&amp;IF(OR(AA180="Reactivo",AA180="Débil"),"VIM ",""))="","Ninguna",TRIM(IF(OR(W180="Reactivo",W180="Débil"),"NDM ","")&amp;IF(OR(X180="Reactivo",X180="Débil"),"KPC ","")&amp;IF(OR(Y180="Reactivo",Y180="Débil"),"OXA-48 ","")&amp;IF(OR(Z180="Reactivo",Z180="Débil"),"IMP ","")&amp;IF(OR(AA180="Reactivo",AA180="Débil"),"VIM ",""))))</f>
        <v/>
      </c>
      <c r="AK180" s="17" t="str">
        <f aca="false">IF(OR(AJ180="",O180=""),"",IF(AH180&lt;&gt;"Válido","No evaluable",IF(O180="Sin carbapenemasa (control operativo)",IF(AJ180="Ninguna","Concordante: control sin línea","Discordancia: línea reactiva en control sin carbapenemasa"),IF(O180="Resistente por mecanismo no cubierto",IF(AJ180="Ninguna","Acierto: sin línea, mecanismo fuera del panel","Discordancia: línea reactiva con mecanismo fuera del panel"),IF(OR(O180="GES",O180="Otra carbapenemasa fuera del panel"),IF(AJ180="Ninguna","Esperado: familia fuera del panel","Discordancia: línea reactiva con familia fuera del panel"),IF(AJ180="Ninguna","Discordancia: sin línea con mecanismo del panel documentado",IF(ISNUMBER(SEARCH(O180,AJ180)),"Concordante con la familia documentada","Discordancia: familia distinta a la documentada")))))))</f>
        <v/>
      </c>
      <c r="AL180" s="14"/>
      <c r="AM180" s="14"/>
    </row>
    <row r="181" customFormat="false" ht="15" hidden="false" customHeight="false" outlineLevel="0" collapsed="false">
      <c r="A181" s="14"/>
      <c r="B181" s="14"/>
      <c r="C181" s="14"/>
      <c r="D181" s="14"/>
      <c r="E181" s="14"/>
      <c r="F181" s="15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  <c r="S181" s="14"/>
      <c r="T181" s="16"/>
      <c r="U181" s="16"/>
      <c r="V181" s="17" t="str">
        <f aca="false">IF(OR(T181="",U181=""),"",ROUND(MOD(U181-T181,1)*1440,0))</f>
        <v/>
      </c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7" t="str">
        <f aca="false">IF(COUNTA(W181:AA181)&lt;5,"",IF(AND(W181=AB181,X181=AC181,Y181=AD181,Z181=AE181,AA181=AF181),"Coinciden","DISCORDANCIA entre lectores"))</f>
        <v/>
      </c>
      <c r="AH181" s="14"/>
      <c r="AI181" s="14"/>
      <c r="AJ181" s="17" t="str">
        <f aca="false">IF(COUNTA(W181:AA181)&lt;5,"",IF(TRIM(IF(OR(W181="Reactivo",W181="Débil"),"NDM ","")&amp;IF(OR(X181="Reactivo",X181="Débil"),"KPC ","")&amp;IF(OR(Y181="Reactivo",Y181="Débil"),"OXA-48 ","")&amp;IF(OR(Z181="Reactivo",Z181="Débil"),"IMP ","")&amp;IF(OR(AA181="Reactivo",AA181="Débil"),"VIM ",""))="","Ninguna",TRIM(IF(OR(W181="Reactivo",W181="Débil"),"NDM ","")&amp;IF(OR(X181="Reactivo",X181="Débil"),"KPC ","")&amp;IF(OR(Y181="Reactivo",Y181="Débil"),"OXA-48 ","")&amp;IF(OR(Z181="Reactivo",Z181="Débil"),"IMP ","")&amp;IF(OR(AA181="Reactivo",AA181="Débil"),"VIM ",""))))</f>
        <v/>
      </c>
      <c r="AK181" s="17" t="str">
        <f aca="false">IF(OR(AJ181="",O181=""),"",IF(AH181&lt;&gt;"Válido","No evaluable",IF(O181="Sin carbapenemasa (control operativo)",IF(AJ181="Ninguna","Concordante: control sin línea","Discordancia: línea reactiva en control sin carbapenemasa"),IF(O181="Resistente por mecanismo no cubierto",IF(AJ181="Ninguna","Acierto: sin línea, mecanismo fuera del panel","Discordancia: línea reactiva con mecanismo fuera del panel"),IF(OR(O181="GES",O181="Otra carbapenemasa fuera del panel"),IF(AJ181="Ninguna","Esperado: familia fuera del panel","Discordancia: línea reactiva con familia fuera del panel"),IF(AJ181="Ninguna","Discordancia: sin línea con mecanismo del panel documentado",IF(ISNUMBER(SEARCH(O181,AJ181)),"Concordante con la familia documentada","Discordancia: familia distinta a la documentada")))))))</f>
        <v/>
      </c>
      <c r="AL181" s="14"/>
      <c r="AM181" s="14"/>
    </row>
    <row r="182" customFormat="false" ht="15" hidden="false" customHeight="false" outlineLevel="0" collapsed="false">
      <c r="A182" s="14"/>
      <c r="B182" s="14"/>
      <c r="C182" s="14"/>
      <c r="D182" s="14"/>
      <c r="E182" s="14"/>
      <c r="F182" s="15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5"/>
      <c r="S182" s="14"/>
      <c r="T182" s="16"/>
      <c r="U182" s="16"/>
      <c r="V182" s="17" t="str">
        <f aca="false">IF(OR(T182="",U182=""),"",ROUND(MOD(U182-T182,1)*1440,0))</f>
        <v/>
      </c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7" t="str">
        <f aca="false">IF(COUNTA(W182:AA182)&lt;5,"",IF(AND(W182=AB182,X182=AC182,Y182=AD182,Z182=AE182,AA182=AF182),"Coinciden","DISCORDANCIA entre lectores"))</f>
        <v/>
      </c>
      <c r="AH182" s="14"/>
      <c r="AI182" s="14"/>
      <c r="AJ182" s="17" t="str">
        <f aca="false">IF(COUNTA(W182:AA182)&lt;5,"",IF(TRIM(IF(OR(W182="Reactivo",W182="Débil"),"NDM ","")&amp;IF(OR(X182="Reactivo",X182="Débil"),"KPC ","")&amp;IF(OR(Y182="Reactivo",Y182="Débil"),"OXA-48 ","")&amp;IF(OR(Z182="Reactivo",Z182="Débil"),"IMP ","")&amp;IF(OR(AA182="Reactivo",AA182="Débil"),"VIM ",""))="","Ninguna",TRIM(IF(OR(W182="Reactivo",W182="Débil"),"NDM ","")&amp;IF(OR(X182="Reactivo",X182="Débil"),"KPC ","")&amp;IF(OR(Y182="Reactivo",Y182="Débil"),"OXA-48 ","")&amp;IF(OR(Z182="Reactivo",Z182="Débil"),"IMP ","")&amp;IF(OR(AA182="Reactivo",AA182="Débil"),"VIM ",""))))</f>
        <v/>
      </c>
      <c r="AK182" s="17" t="str">
        <f aca="false">IF(OR(AJ182="",O182=""),"",IF(AH182&lt;&gt;"Válido","No evaluable",IF(O182="Sin carbapenemasa (control operativo)",IF(AJ182="Ninguna","Concordante: control sin línea","Discordancia: línea reactiva en control sin carbapenemasa"),IF(O182="Resistente por mecanismo no cubierto",IF(AJ182="Ninguna","Acierto: sin línea, mecanismo fuera del panel","Discordancia: línea reactiva con mecanismo fuera del panel"),IF(OR(O182="GES",O182="Otra carbapenemasa fuera del panel"),IF(AJ182="Ninguna","Esperado: familia fuera del panel","Discordancia: línea reactiva con familia fuera del panel"),IF(AJ182="Ninguna","Discordancia: sin línea con mecanismo del panel documentado",IF(ISNUMBER(SEARCH(O182,AJ182)),"Concordante con la familia documentada","Discordancia: familia distinta a la documentada")))))))</f>
        <v/>
      </c>
      <c r="AL182" s="14"/>
      <c r="AM182" s="14"/>
    </row>
    <row r="183" customFormat="false" ht="15" hidden="false" customHeight="false" outlineLevel="0" collapsed="false">
      <c r="A183" s="14"/>
      <c r="B183" s="14"/>
      <c r="C183" s="14"/>
      <c r="D183" s="14"/>
      <c r="E183" s="14"/>
      <c r="F183" s="15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5"/>
      <c r="S183" s="14"/>
      <c r="T183" s="16"/>
      <c r="U183" s="16"/>
      <c r="V183" s="17" t="str">
        <f aca="false">IF(OR(T183="",U183=""),"",ROUND(MOD(U183-T183,1)*1440,0))</f>
        <v/>
      </c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7" t="str">
        <f aca="false">IF(COUNTA(W183:AA183)&lt;5,"",IF(AND(W183=AB183,X183=AC183,Y183=AD183,Z183=AE183,AA183=AF183),"Coinciden","DISCORDANCIA entre lectores"))</f>
        <v/>
      </c>
      <c r="AH183" s="14"/>
      <c r="AI183" s="14"/>
      <c r="AJ183" s="17" t="str">
        <f aca="false">IF(COUNTA(W183:AA183)&lt;5,"",IF(TRIM(IF(OR(W183="Reactivo",W183="Débil"),"NDM ","")&amp;IF(OR(X183="Reactivo",X183="Débil"),"KPC ","")&amp;IF(OR(Y183="Reactivo",Y183="Débil"),"OXA-48 ","")&amp;IF(OR(Z183="Reactivo",Z183="Débil"),"IMP ","")&amp;IF(OR(AA183="Reactivo",AA183="Débil"),"VIM ",""))="","Ninguna",TRIM(IF(OR(W183="Reactivo",W183="Débil"),"NDM ","")&amp;IF(OR(X183="Reactivo",X183="Débil"),"KPC ","")&amp;IF(OR(Y183="Reactivo",Y183="Débil"),"OXA-48 ","")&amp;IF(OR(Z183="Reactivo",Z183="Débil"),"IMP ","")&amp;IF(OR(AA183="Reactivo",AA183="Débil"),"VIM ",""))))</f>
        <v/>
      </c>
      <c r="AK183" s="17" t="str">
        <f aca="false">IF(OR(AJ183="",O183=""),"",IF(AH183&lt;&gt;"Válido","No evaluable",IF(O183="Sin carbapenemasa (control operativo)",IF(AJ183="Ninguna","Concordante: control sin línea","Discordancia: línea reactiva en control sin carbapenemasa"),IF(O183="Resistente por mecanismo no cubierto",IF(AJ183="Ninguna","Acierto: sin línea, mecanismo fuera del panel","Discordancia: línea reactiva con mecanismo fuera del panel"),IF(OR(O183="GES",O183="Otra carbapenemasa fuera del panel"),IF(AJ183="Ninguna","Esperado: familia fuera del panel","Discordancia: línea reactiva con familia fuera del panel"),IF(AJ183="Ninguna","Discordancia: sin línea con mecanismo del panel documentado",IF(ISNUMBER(SEARCH(O183,AJ183)),"Concordante con la familia documentada","Discordancia: familia distinta a la documentada")))))))</f>
        <v/>
      </c>
      <c r="AL183" s="14"/>
      <c r="AM183" s="14"/>
    </row>
    <row r="184" customFormat="false" ht="15" hidden="false" customHeight="false" outlineLevel="0" collapsed="false">
      <c r="A184" s="14"/>
      <c r="B184" s="14"/>
      <c r="C184" s="14"/>
      <c r="D184" s="14"/>
      <c r="E184" s="14"/>
      <c r="F184" s="15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5"/>
      <c r="S184" s="14"/>
      <c r="T184" s="16"/>
      <c r="U184" s="16"/>
      <c r="V184" s="17" t="str">
        <f aca="false">IF(OR(T184="",U184=""),"",ROUND(MOD(U184-T184,1)*1440,0))</f>
        <v/>
      </c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7" t="str">
        <f aca="false">IF(COUNTA(W184:AA184)&lt;5,"",IF(AND(W184=AB184,X184=AC184,Y184=AD184,Z184=AE184,AA184=AF184),"Coinciden","DISCORDANCIA entre lectores"))</f>
        <v/>
      </c>
      <c r="AH184" s="14"/>
      <c r="AI184" s="14"/>
      <c r="AJ184" s="17" t="str">
        <f aca="false">IF(COUNTA(W184:AA184)&lt;5,"",IF(TRIM(IF(OR(W184="Reactivo",W184="Débil"),"NDM ","")&amp;IF(OR(X184="Reactivo",X184="Débil"),"KPC ","")&amp;IF(OR(Y184="Reactivo",Y184="Débil"),"OXA-48 ","")&amp;IF(OR(Z184="Reactivo",Z184="Débil"),"IMP ","")&amp;IF(OR(AA184="Reactivo",AA184="Débil"),"VIM ",""))="","Ninguna",TRIM(IF(OR(W184="Reactivo",W184="Débil"),"NDM ","")&amp;IF(OR(X184="Reactivo",X184="Débil"),"KPC ","")&amp;IF(OR(Y184="Reactivo",Y184="Débil"),"OXA-48 ","")&amp;IF(OR(Z184="Reactivo",Z184="Débil"),"IMP ","")&amp;IF(OR(AA184="Reactivo",AA184="Débil"),"VIM ",""))))</f>
        <v/>
      </c>
      <c r="AK184" s="17" t="str">
        <f aca="false">IF(OR(AJ184="",O184=""),"",IF(AH184&lt;&gt;"Válido","No evaluable",IF(O184="Sin carbapenemasa (control operativo)",IF(AJ184="Ninguna","Concordante: control sin línea","Discordancia: línea reactiva en control sin carbapenemasa"),IF(O184="Resistente por mecanismo no cubierto",IF(AJ184="Ninguna","Acierto: sin línea, mecanismo fuera del panel","Discordancia: línea reactiva con mecanismo fuera del panel"),IF(OR(O184="GES",O184="Otra carbapenemasa fuera del panel"),IF(AJ184="Ninguna","Esperado: familia fuera del panel","Discordancia: línea reactiva con familia fuera del panel"),IF(AJ184="Ninguna","Discordancia: sin línea con mecanismo del panel documentado",IF(ISNUMBER(SEARCH(O184,AJ184)),"Concordante con la familia documentada","Discordancia: familia distinta a la documentada")))))))</f>
        <v/>
      </c>
      <c r="AL184" s="14"/>
      <c r="AM184" s="14"/>
    </row>
    <row r="185" customFormat="false" ht="15" hidden="false" customHeight="false" outlineLevel="0" collapsed="false">
      <c r="A185" s="14"/>
      <c r="B185" s="14"/>
      <c r="C185" s="14"/>
      <c r="D185" s="14"/>
      <c r="E185" s="14"/>
      <c r="F185" s="15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5"/>
      <c r="S185" s="14"/>
      <c r="T185" s="16"/>
      <c r="U185" s="16"/>
      <c r="V185" s="17" t="str">
        <f aca="false">IF(OR(T185="",U185=""),"",ROUND(MOD(U185-T185,1)*1440,0))</f>
        <v/>
      </c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7" t="str">
        <f aca="false">IF(COUNTA(W185:AA185)&lt;5,"",IF(AND(W185=AB185,X185=AC185,Y185=AD185,Z185=AE185,AA185=AF185),"Coinciden","DISCORDANCIA entre lectores"))</f>
        <v/>
      </c>
      <c r="AH185" s="14"/>
      <c r="AI185" s="14"/>
      <c r="AJ185" s="17" t="str">
        <f aca="false">IF(COUNTA(W185:AA185)&lt;5,"",IF(TRIM(IF(OR(W185="Reactivo",W185="Débil"),"NDM ","")&amp;IF(OR(X185="Reactivo",X185="Débil"),"KPC ","")&amp;IF(OR(Y185="Reactivo",Y185="Débil"),"OXA-48 ","")&amp;IF(OR(Z185="Reactivo",Z185="Débil"),"IMP ","")&amp;IF(OR(AA185="Reactivo",AA185="Débil"),"VIM ",""))="","Ninguna",TRIM(IF(OR(W185="Reactivo",W185="Débil"),"NDM ","")&amp;IF(OR(X185="Reactivo",X185="Débil"),"KPC ","")&amp;IF(OR(Y185="Reactivo",Y185="Débil"),"OXA-48 ","")&amp;IF(OR(Z185="Reactivo",Z185="Débil"),"IMP ","")&amp;IF(OR(AA185="Reactivo",AA185="Débil"),"VIM ",""))))</f>
        <v/>
      </c>
      <c r="AK185" s="17" t="str">
        <f aca="false">IF(OR(AJ185="",O185=""),"",IF(AH185&lt;&gt;"Válido","No evaluable",IF(O185="Sin carbapenemasa (control operativo)",IF(AJ185="Ninguna","Concordante: control sin línea","Discordancia: línea reactiva en control sin carbapenemasa"),IF(O185="Resistente por mecanismo no cubierto",IF(AJ185="Ninguna","Acierto: sin línea, mecanismo fuera del panel","Discordancia: línea reactiva con mecanismo fuera del panel"),IF(OR(O185="GES",O185="Otra carbapenemasa fuera del panel"),IF(AJ185="Ninguna","Esperado: familia fuera del panel","Discordancia: línea reactiva con familia fuera del panel"),IF(AJ185="Ninguna","Discordancia: sin línea con mecanismo del panel documentado",IF(ISNUMBER(SEARCH(O185,AJ185)),"Concordante con la familia documentada","Discordancia: familia distinta a la documentada")))))))</f>
        <v/>
      </c>
      <c r="AL185" s="14"/>
      <c r="AM185" s="14"/>
    </row>
    <row r="186" customFormat="false" ht="15" hidden="false" customHeight="false" outlineLevel="0" collapsed="false">
      <c r="A186" s="14"/>
      <c r="B186" s="14"/>
      <c r="C186" s="14"/>
      <c r="D186" s="14"/>
      <c r="E186" s="14"/>
      <c r="F186" s="15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  <c r="S186" s="14"/>
      <c r="T186" s="16"/>
      <c r="U186" s="16"/>
      <c r="V186" s="17" t="str">
        <f aca="false">IF(OR(T186="",U186=""),"",ROUND(MOD(U186-T186,1)*1440,0))</f>
        <v/>
      </c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7" t="str">
        <f aca="false">IF(COUNTA(W186:AA186)&lt;5,"",IF(AND(W186=AB186,X186=AC186,Y186=AD186,Z186=AE186,AA186=AF186),"Coinciden","DISCORDANCIA entre lectores"))</f>
        <v/>
      </c>
      <c r="AH186" s="14"/>
      <c r="AI186" s="14"/>
      <c r="AJ186" s="17" t="str">
        <f aca="false">IF(COUNTA(W186:AA186)&lt;5,"",IF(TRIM(IF(OR(W186="Reactivo",W186="Débil"),"NDM ","")&amp;IF(OR(X186="Reactivo",X186="Débil"),"KPC ","")&amp;IF(OR(Y186="Reactivo",Y186="Débil"),"OXA-48 ","")&amp;IF(OR(Z186="Reactivo",Z186="Débil"),"IMP ","")&amp;IF(OR(AA186="Reactivo",AA186="Débil"),"VIM ",""))="","Ninguna",TRIM(IF(OR(W186="Reactivo",W186="Débil"),"NDM ","")&amp;IF(OR(X186="Reactivo",X186="Débil"),"KPC ","")&amp;IF(OR(Y186="Reactivo",Y186="Débil"),"OXA-48 ","")&amp;IF(OR(Z186="Reactivo",Z186="Débil"),"IMP ","")&amp;IF(OR(AA186="Reactivo",AA186="Débil"),"VIM ",""))))</f>
        <v/>
      </c>
      <c r="AK186" s="17" t="str">
        <f aca="false">IF(OR(AJ186="",O186=""),"",IF(AH186&lt;&gt;"Válido","No evaluable",IF(O186="Sin carbapenemasa (control operativo)",IF(AJ186="Ninguna","Concordante: control sin línea","Discordancia: línea reactiva en control sin carbapenemasa"),IF(O186="Resistente por mecanismo no cubierto",IF(AJ186="Ninguna","Acierto: sin línea, mecanismo fuera del panel","Discordancia: línea reactiva con mecanismo fuera del panel"),IF(OR(O186="GES",O186="Otra carbapenemasa fuera del panel"),IF(AJ186="Ninguna","Esperado: familia fuera del panel","Discordancia: línea reactiva con familia fuera del panel"),IF(AJ186="Ninguna","Discordancia: sin línea con mecanismo del panel documentado",IF(ISNUMBER(SEARCH(O186,AJ186)),"Concordante con la familia documentada","Discordancia: familia distinta a la documentada")))))))</f>
        <v/>
      </c>
      <c r="AL186" s="14"/>
      <c r="AM186" s="14"/>
    </row>
    <row r="187" customFormat="false" ht="15" hidden="false" customHeight="false" outlineLevel="0" collapsed="false">
      <c r="A187" s="14"/>
      <c r="B187" s="14"/>
      <c r="C187" s="14"/>
      <c r="D187" s="14"/>
      <c r="E187" s="14"/>
      <c r="F187" s="15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4"/>
      <c r="T187" s="16"/>
      <c r="U187" s="16"/>
      <c r="V187" s="17" t="str">
        <f aca="false">IF(OR(T187="",U187=""),"",ROUND(MOD(U187-T187,1)*1440,0))</f>
        <v/>
      </c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7" t="str">
        <f aca="false">IF(COUNTA(W187:AA187)&lt;5,"",IF(AND(W187=AB187,X187=AC187,Y187=AD187,Z187=AE187,AA187=AF187),"Coinciden","DISCORDANCIA entre lectores"))</f>
        <v/>
      </c>
      <c r="AH187" s="14"/>
      <c r="AI187" s="14"/>
      <c r="AJ187" s="17" t="str">
        <f aca="false">IF(COUNTA(W187:AA187)&lt;5,"",IF(TRIM(IF(OR(W187="Reactivo",W187="Débil"),"NDM ","")&amp;IF(OR(X187="Reactivo",X187="Débil"),"KPC ","")&amp;IF(OR(Y187="Reactivo",Y187="Débil"),"OXA-48 ","")&amp;IF(OR(Z187="Reactivo",Z187="Débil"),"IMP ","")&amp;IF(OR(AA187="Reactivo",AA187="Débil"),"VIM ",""))="","Ninguna",TRIM(IF(OR(W187="Reactivo",W187="Débil"),"NDM ","")&amp;IF(OR(X187="Reactivo",X187="Débil"),"KPC ","")&amp;IF(OR(Y187="Reactivo",Y187="Débil"),"OXA-48 ","")&amp;IF(OR(Z187="Reactivo",Z187="Débil"),"IMP ","")&amp;IF(OR(AA187="Reactivo",AA187="Débil"),"VIM ",""))))</f>
        <v/>
      </c>
      <c r="AK187" s="17" t="str">
        <f aca="false">IF(OR(AJ187="",O187=""),"",IF(AH187&lt;&gt;"Válido","No evaluable",IF(O187="Sin carbapenemasa (control operativo)",IF(AJ187="Ninguna","Concordante: control sin línea","Discordancia: línea reactiva en control sin carbapenemasa"),IF(O187="Resistente por mecanismo no cubierto",IF(AJ187="Ninguna","Acierto: sin línea, mecanismo fuera del panel","Discordancia: línea reactiva con mecanismo fuera del panel"),IF(OR(O187="GES",O187="Otra carbapenemasa fuera del panel"),IF(AJ187="Ninguna","Esperado: familia fuera del panel","Discordancia: línea reactiva con familia fuera del panel"),IF(AJ187="Ninguna","Discordancia: sin línea con mecanismo del panel documentado",IF(ISNUMBER(SEARCH(O187,AJ187)),"Concordante con la familia documentada","Discordancia: familia distinta a la documentada")))))))</f>
        <v/>
      </c>
      <c r="AL187" s="14"/>
      <c r="AM187" s="14"/>
    </row>
    <row r="188" customFormat="false" ht="15" hidden="false" customHeight="false" outlineLevel="0" collapsed="false">
      <c r="A188" s="14"/>
      <c r="B188" s="14"/>
      <c r="C188" s="14"/>
      <c r="D188" s="14"/>
      <c r="E188" s="14"/>
      <c r="F188" s="15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5"/>
      <c r="S188" s="14"/>
      <c r="T188" s="16"/>
      <c r="U188" s="16"/>
      <c r="V188" s="17" t="str">
        <f aca="false">IF(OR(T188="",U188=""),"",ROUND(MOD(U188-T188,1)*1440,0))</f>
        <v/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7" t="str">
        <f aca="false">IF(COUNTA(W188:AA188)&lt;5,"",IF(AND(W188=AB188,X188=AC188,Y188=AD188,Z188=AE188,AA188=AF188),"Coinciden","DISCORDANCIA entre lectores"))</f>
        <v/>
      </c>
      <c r="AH188" s="14"/>
      <c r="AI188" s="14"/>
      <c r="AJ188" s="17" t="str">
        <f aca="false">IF(COUNTA(W188:AA188)&lt;5,"",IF(TRIM(IF(OR(W188="Reactivo",W188="Débil"),"NDM ","")&amp;IF(OR(X188="Reactivo",X188="Débil"),"KPC ","")&amp;IF(OR(Y188="Reactivo",Y188="Débil"),"OXA-48 ","")&amp;IF(OR(Z188="Reactivo",Z188="Débil"),"IMP ","")&amp;IF(OR(AA188="Reactivo",AA188="Débil"),"VIM ",""))="","Ninguna",TRIM(IF(OR(W188="Reactivo",W188="Débil"),"NDM ","")&amp;IF(OR(X188="Reactivo",X188="Débil"),"KPC ","")&amp;IF(OR(Y188="Reactivo",Y188="Débil"),"OXA-48 ","")&amp;IF(OR(Z188="Reactivo",Z188="Débil"),"IMP ","")&amp;IF(OR(AA188="Reactivo",AA188="Débil"),"VIM ",""))))</f>
        <v/>
      </c>
      <c r="AK188" s="17" t="str">
        <f aca="false">IF(OR(AJ188="",O188=""),"",IF(AH188&lt;&gt;"Válido","No evaluable",IF(O188="Sin carbapenemasa (control operativo)",IF(AJ188="Ninguna","Concordante: control sin línea","Discordancia: línea reactiva en control sin carbapenemasa"),IF(O188="Resistente por mecanismo no cubierto",IF(AJ188="Ninguna","Acierto: sin línea, mecanismo fuera del panel","Discordancia: línea reactiva con mecanismo fuera del panel"),IF(OR(O188="GES",O188="Otra carbapenemasa fuera del panel"),IF(AJ188="Ninguna","Esperado: familia fuera del panel","Discordancia: línea reactiva con familia fuera del panel"),IF(AJ188="Ninguna","Discordancia: sin línea con mecanismo del panel documentado",IF(ISNUMBER(SEARCH(O188,AJ188)),"Concordante con la familia documentada","Discordancia: familia distinta a la documentada")))))))</f>
        <v/>
      </c>
      <c r="AL188" s="14"/>
      <c r="AM188" s="14"/>
    </row>
    <row r="189" customFormat="false" ht="15" hidden="false" customHeight="false" outlineLevel="0" collapsed="false">
      <c r="A189" s="14"/>
      <c r="B189" s="14"/>
      <c r="C189" s="14"/>
      <c r="D189" s="14"/>
      <c r="E189" s="14"/>
      <c r="F189" s="15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5"/>
      <c r="S189" s="14"/>
      <c r="T189" s="16"/>
      <c r="U189" s="16"/>
      <c r="V189" s="17" t="str">
        <f aca="false">IF(OR(T189="",U189=""),"",ROUND(MOD(U189-T189,1)*1440,0))</f>
        <v/>
      </c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7" t="str">
        <f aca="false">IF(COUNTA(W189:AA189)&lt;5,"",IF(AND(W189=AB189,X189=AC189,Y189=AD189,Z189=AE189,AA189=AF189),"Coinciden","DISCORDANCIA entre lectores"))</f>
        <v/>
      </c>
      <c r="AH189" s="14"/>
      <c r="AI189" s="14"/>
      <c r="AJ189" s="17" t="str">
        <f aca="false">IF(COUNTA(W189:AA189)&lt;5,"",IF(TRIM(IF(OR(W189="Reactivo",W189="Débil"),"NDM ","")&amp;IF(OR(X189="Reactivo",X189="Débil"),"KPC ","")&amp;IF(OR(Y189="Reactivo",Y189="Débil"),"OXA-48 ","")&amp;IF(OR(Z189="Reactivo",Z189="Débil"),"IMP ","")&amp;IF(OR(AA189="Reactivo",AA189="Débil"),"VIM ",""))="","Ninguna",TRIM(IF(OR(W189="Reactivo",W189="Débil"),"NDM ","")&amp;IF(OR(X189="Reactivo",X189="Débil"),"KPC ","")&amp;IF(OR(Y189="Reactivo",Y189="Débil"),"OXA-48 ","")&amp;IF(OR(Z189="Reactivo",Z189="Débil"),"IMP ","")&amp;IF(OR(AA189="Reactivo",AA189="Débil"),"VIM ",""))))</f>
        <v/>
      </c>
      <c r="AK189" s="17" t="str">
        <f aca="false">IF(OR(AJ189="",O189=""),"",IF(AH189&lt;&gt;"Válido","No evaluable",IF(O189="Sin carbapenemasa (control operativo)",IF(AJ189="Ninguna","Concordante: control sin línea","Discordancia: línea reactiva en control sin carbapenemasa"),IF(O189="Resistente por mecanismo no cubierto",IF(AJ189="Ninguna","Acierto: sin línea, mecanismo fuera del panel","Discordancia: línea reactiva con mecanismo fuera del panel"),IF(OR(O189="GES",O189="Otra carbapenemasa fuera del panel"),IF(AJ189="Ninguna","Esperado: familia fuera del panel","Discordancia: línea reactiva con familia fuera del panel"),IF(AJ189="Ninguna","Discordancia: sin línea con mecanismo del panel documentado",IF(ISNUMBER(SEARCH(O189,AJ189)),"Concordante con la familia documentada","Discordancia: familia distinta a la documentada")))))))</f>
        <v/>
      </c>
      <c r="AL189" s="14"/>
      <c r="AM189" s="14"/>
    </row>
    <row r="190" customFormat="false" ht="15" hidden="false" customHeight="false" outlineLevel="0" collapsed="false">
      <c r="A190" s="14"/>
      <c r="B190" s="14"/>
      <c r="C190" s="14"/>
      <c r="D190" s="14"/>
      <c r="E190" s="14"/>
      <c r="F190" s="15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  <c r="S190" s="14"/>
      <c r="T190" s="16"/>
      <c r="U190" s="16"/>
      <c r="V190" s="17" t="str">
        <f aca="false">IF(OR(T190="",U190=""),"",ROUND(MOD(U190-T190,1)*1440,0))</f>
        <v/>
      </c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7" t="str">
        <f aca="false">IF(COUNTA(W190:AA190)&lt;5,"",IF(AND(W190=AB190,X190=AC190,Y190=AD190,Z190=AE190,AA190=AF190),"Coinciden","DISCORDANCIA entre lectores"))</f>
        <v/>
      </c>
      <c r="AH190" s="14"/>
      <c r="AI190" s="14"/>
      <c r="AJ190" s="17" t="str">
        <f aca="false">IF(COUNTA(W190:AA190)&lt;5,"",IF(TRIM(IF(OR(W190="Reactivo",W190="Débil"),"NDM ","")&amp;IF(OR(X190="Reactivo",X190="Débil"),"KPC ","")&amp;IF(OR(Y190="Reactivo",Y190="Débil"),"OXA-48 ","")&amp;IF(OR(Z190="Reactivo",Z190="Débil"),"IMP ","")&amp;IF(OR(AA190="Reactivo",AA190="Débil"),"VIM ",""))="","Ninguna",TRIM(IF(OR(W190="Reactivo",W190="Débil"),"NDM ","")&amp;IF(OR(X190="Reactivo",X190="Débil"),"KPC ","")&amp;IF(OR(Y190="Reactivo",Y190="Débil"),"OXA-48 ","")&amp;IF(OR(Z190="Reactivo",Z190="Débil"),"IMP ","")&amp;IF(OR(AA190="Reactivo",AA190="Débil"),"VIM ",""))))</f>
        <v/>
      </c>
      <c r="AK190" s="17" t="str">
        <f aca="false">IF(OR(AJ190="",O190=""),"",IF(AH190&lt;&gt;"Válido","No evaluable",IF(O190="Sin carbapenemasa (control operativo)",IF(AJ190="Ninguna","Concordante: control sin línea","Discordancia: línea reactiva en control sin carbapenemasa"),IF(O190="Resistente por mecanismo no cubierto",IF(AJ190="Ninguna","Acierto: sin línea, mecanismo fuera del panel","Discordancia: línea reactiva con mecanismo fuera del panel"),IF(OR(O190="GES",O190="Otra carbapenemasa fuera del panel"),IF(AJ190="Ninguna","Esperado: familia fuera del panel","Discordancia: línea reactiva con familia fuera del panel"),IF(AJ190="Ninguna","Discordancia: sin línea con mecanismo del panel documentado",IF(ISNUMBER(SEARCH(O190,AJ190)),"Concordante con la familia documentada","Discordancia: familia distinta a la documentada")))))))</f>
        <v/>
      </c>
      <c r="AL190" s="14"/>
      <c r="AM190" s="14"/>
    </row>
    <row r="191" customFormat="false" ht="15" hidden="false" customHeight="false" outlineLevel="0" collapsed="false">
      <c r="A191" s="14"/>
      <c r="B191" s="14"/>
      <c r="C191" s="14"/>
      <c r="D191" s="14"/>
      <c r="E191" s="14"/>
      <c r="F191" s="15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5"/>
      <c r="S191" s="14"/>
      <c r="T191" s="16"/>
      <c r="U191" s="16"/>
      <c r="V191" s="17" t="str">
        <f aca="false">IF(OR(T191="",U191=""),"",ROUND(MOD(U191-T191,1)*1440,0))</f>
        <v/>
      </c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7" t="str">
        <f aca="false">IF(COUNTA(W191:AA191)&lt;5,"",IF(AND(W191=AB191,X191=AC191,Y191=AD191,Z191=AE191,AA191=AF191),"Coinciden","DISCORDANCIA entre lectores"))</f>
        <v/>
      </c>
      <c r="AH191" s="14"/>
      <c r="AI191" s="14"/>
      <c r="AJ191" s="17" t="str">
        <f aca="false">IF(COUNTA(W191:AA191)&lt;5,"",IF(TRIM(IF(OR(W191="Reactivo",W191="Débil"),"NDM ","")&amp;IF(OR(X191="Reactivo",X191="Débil"),"KPC ","")&amp;IF(OR(Y191="Reactivo",Y191="Débil"),"OXA-48 ","")&amp;IF(OR(Z191="Reactivo",Z191="Débil"),"IMP ","")&amp;IF(OR(AA191="Reactivo",AA191="Débil"),"VIM ",""))="","Ninguna",TRIM(IF(OR(W191="Reactivo",W191="Débil"),"NDM ","")&amp;IF(OR(X191="Reactivo",X191="Débil"),"KPC ","")&amp;IF(OR(Y191="Reactivo",Y191="Débil"),"OXA-48 ","")&amp;IF(OR(Z191="Reactivo",Z191="Débil"),"IMP ","")&amp;IF(OR(AA191="Reactivo",AA191="Débil"),"VIM ",""))))</f>
        <v/>
      </c>
      <c r="AK191" s="17" t="str">
        <f aca="false">IF(OR(AJ191="",O191=""),"",IF(AH191&lt;&gt;"Válido","No evaluable",IF(O191="Sin carbapenemasa (control operativo)",IF(AJ191="Ninguna","Concordante: control sin línea","Discordancia: línea reactiva en control sin carbapenemasa"),IF(O191="Resistente por mecanismo no cubierto",IF(AJ191="Ninguna","Acierto: sin línea, mecanismo fuera del panel","Discordancia: línea reactiva con mecanismo fuera del panel"),IF(OR(O191="GES",O191="Otra carbapenemasa fuera del panel"),IF(AJ191="Ninguna","Esperado: familia fuera del panel","Discordancia: línea reactiva con familia fuera del panel"),IF(AJ191="Ninguna","Discordancia: sin línea con mecanismo del panel documentado",IF(ISNUMBER(SEARCH(O191,AJ191)),"Concordante con la familia documentada","Discordancia: familia distinta a la documentada")))))))</f>
        <v/>
      </c>
      <c r="AL191" s="14"/>
      <c r="AM191" s="14"/>
    </row>
    <row r="192" customFormat="false" ht="15" hidden="false" customHeight="false" outlineLevel="0" collapsed="false">
      <c r="A192" s="14"/>
      <c r="B192" s="14"/>
      <c r="C192" s="14"/>
      <c r="D192" s="14"/>
      <c r="E192" s="14"/>
      <c r="F192" s="15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  <c r="S192" s="14"/>
      <c r="T192" s="16"/>
      <c r="U192" s="16"/>
      <c r="V192" s="17" t="str">
        <f aca="false">IF(OR(T192="",U192=""),"",ROUND(MOD(U192-T192,1)*1440,0))</f>
        <v/>
      </c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7" t="str">
        <f aca="false">IF(COUNTA(W192:AA192)&lt;5,"",IF(AND(W192=AB192,X192=AC192,Y192=AD192,Z192=AE192,AA192=AF192),"Coinciden","DISCORDANCIA entre lectores"))</f>
        <v/>
      </c>
      <c r="AH192" s="14"/>
      <c r="AI192" s="14"/>
      <c r="AJ192" s="17" t="str">
        <f aca="false">IF(COUNTA(W192:AA192)&lt;5,"",IF(TRIM(IF(OR(W192="Reactivo",W192="Débil"),"NDM ","")&amp;IF(OR(X192="Reactivo",X192="Débil"),"KPC ","")&amp;IF(OR(Y192="Reactivo",Y192="Débil"),"OXA-48 ","")&amp;IF(OR(Z192="Reactivo",Z192="Débil"),"IMP ","")&amp;IF(OR(AA192="Reactivo",AA192="Débil"),"VIM ",""))="","Ninguna",TRIM(IF(OR(W192="Reactivo",W192="Débil"),"NDM ","")&amp;IF(OR(X192="Reactivo",X192="Débil"),"KPC ","")&amp;IF(OR(Y192="Reactivo",Y192="Débil"),"OXA-48 ","")&amp;IF(OR(Z192="Reactivo",Z192="Débil"),"IMP ","")&amp;IF(OR(AA192="Reactivo",AA192="Débil"),"VIM ",""))))</f>
        <v/>
      </c>
      <c r="AK192" s="17" t="str">
        <f aca="false">IF(OR(AJ192="",O192=""),"",IF(AH192&lt;&gt;"Válido","No evaluable",IF(O192="Sin carbapenemasa (control operativo)",IF(AJ192="Ninguna","Concordante: control sin línea","Discordancia: línea reactiva en control sin carbapenemasa"),IF(O192="Resistente por mecanismo no cubierto",IF(AJ192="Ninguna","Acierto: sin línea, mecanismo fuera del panel","Discordancia: línea reactiva con mecanismo fuera del panel"),IF(OR(O192="GES",O192="Otra carbapenemasa fuera del panel"),IF(AJ192="Ninguna","Esperado: familia fuera del panel","Discordancia: línea reactiva con familia fuera del panel"),IF(AJ192="Ninguna","Discordancia: sin línea con mecanismo del panel documentado",IF(ISNUMBER(SEARCH(O192,AJ192)),"Concordante con la familia documentada","Discordancia: familia distinta a la documentada")))))))</f>
        <v/>
      </c>
      <c r="AL192" s="14"/>
      <c r="AM192" s="14"/>
    </row>
    <row r="193" customFormat="false" ht="15" hidden="false" customHeight="false" outlineLevel="0" collapsed="false">
      <c r="A193" s="14"/>
      <c r="B193" s="14"/>
      <c r="C193" s="14"/>
      <c r="D193" s="14"/>
      <c r="E193" s="14"/>
      <c r="F193" s="15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S193" s="14"/>
      <c r="T193" s="16"/>
      <c r="U193" s="16"/>
      <c r="V193" s="17" t="str">
        <f aca="false">IF(OR(T193="",U193=""),"",ROUND(MOD(U193-T193,1)*1440,0))</f>
        <v/>
      </c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7" t="str">
        <f aca="false">IF(COUNTA(W193:AA193)&lt;5,"",IF(AND(W193=AB193,X193=AC193,Y193=AD193,Z193=AE193,AA193=AF193),"Coinciden","DISCORDANCIA entre lectores"))</f>
        <v/>
      </c>
      <c r="AH193" s="14"/>
      <c r="AI193" s="14"/>
      <c r="AJ193" s="17" t="str">
        <f aca="false">IF(COUNTA(W193:AA193)&lt;5,"",IF(TRIM(IF(OR(W193="Reactivo",W193="Débil"),"NDM ","")&amp;IF(OR(X193="Reactivo",X193="Débil"),"KPC ","")&amp;IF(OR(Y193="Reactivo",Y193="Débil"),"OXA-48 ","")&amp;IF(OR(Z193="Reactivo",Z193="Débil"),"IMP ","")&amp;IF(OR(AA193="Reactivo",AA193="Débil"),"VIM ",""))="","Ninguna",TRIM(IF(OR(W193="Reactivo",W193="Débil"),"NDM ","")&amp;IF(OR(X193="Reactivo",X193="Débil"),"KPC ","")&amp;IF(OR(Y193="Reactivo",Y193="Débil"),"OXA-48 ","")&amp;IF(OR(Z193="Reactivo",Z193="Débil"),"IMP ","")&amp;IF(OR(AA193="Reactivo",AA193="Débil"),"VIM ",""))))</f>
        <v/>
      </c>
      <c r="AK193" s="17" t="str">
        <f aca="false">IF(OR(AJ193="",O193=""),"",IF(AH193&lt;&gt;"Válido","No evaluable",IF(O193="Sin carbapenemasa (control operativo)",IF(AJ193="Ninguna","Concordante: control sin línea","Discordancia: línea reactiva en control sin carbapenemasa"),IF(O193="Resistente por mecanismo no cubierto",IF(AJ193="Ninguna","Acierto: sin línea, mecanismo fuera del panel","Discordancia: línea reactiva con mecanismo fuera del panel"),IF(OR(O193="GES",O193="Otra carbapenemasa fuera del panel"),IF(AJ193="Ninguna","Esperado: familia fuera del panel","Discordancia: línea reactiva con familia fuera del panel"),IF(AJ193="Ninguna","Discordancia: sin línea con mecanismo del panel documentado",IF(ISNUMBER(SEARCH(O193,AJ193)),"Concordante con la familia documentada","Discordancia: familia distinta a la documentada")))))))</f>
        <v/>
      </c>
      <c r="AL193" s="14"/>
      <c r="AM193" s="14"/>
    </row>
    <row r="194" customFormat="false" ht="15" hidden="false" customHeight="false" outlineLevel="0" collapsed="false">
      <c r="A194" s="14"/>
      <c r="B194" s="14"/>
      <c r="C194" s="14"/>
      <c r="D194" s="14"/>
      <c r="E194" s="14"/>
      <c r="F194" s="15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S194" s="14"/>
      <c r="T194" s="16"/>
      <c r="U194" s="16"/>
      <c r="V194" s="17" t="str">
        <f aca="false">IF(OR(T194="",U194=""),"",ROUND(MOD(U194-T194,1)*1440,0))</f>
        <v/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7" t="str">
        <f aca="false">IF(COUNTA(W194:AA194)&lt;5,"",IF(AND(W194=AB194,X194=AC194,Y194=AD194,Z194=AE194,AA194=AF194),"Coinciden","DISCORDANCIA entre lectores"))</f>
        <v/>
      </c>
      <c r="AH194" s="14"/>
      <c r="AI194" s="14"/>
      <c r="AJ194" s="17" t="str">
        <f aca="false">IF(COUNTA(W194:AA194)&lt;5,"",IF(TRIM(IF(OR(W194="Reactivo",W194="Débil"),"NDM ","")&amp;IF(OR(X194="Reactivo",X194="Débil"),"KPC ","")&amp;IF(OR(Y194="Reactivo",Y194="Débil"),"OXA-48 ","")&amp;IF(OR(Z194="Reactivo",Z194="Débil"),"IMP ","")&amp;IF(OR(AA194="Reactivo",AA194="Débil"),"VIM ",""))="","Ninguna",TRIM(IF(OR(W194="Reactivo",W194="Débil"),"NDM ","")&amp;IF(OR(X194="Reactivo",X194="Débil"),"KPC ","")&amp;IF(OR(Y194="Reactivo",Y194="Débil"),"OXA-48 ","")&amp;IF(OR(Z194="Reactivo",Z194="Débil"),"IMP ","")&amp;IF(OR(AA194="Reactivo",AA194="Débil"),"VIM ",""))))</f>
        <v/>
      </c>
      <c r="AK194" s="17" t="str">
        <f aca="false">IF(OR(AJ194="",O194=""),"",IF(AH194&lt;&gt;"Válido","No evaluable",IF(O194="Sin carbapenemasa (control operativo)",IF(AJ194="Ninguna","Concordante: control sin línea","Discordancia: línea reactiva en control sin carbapenemasa"),IF(O194="Resistente por mecanismo no cubierto",IF(AJ194="Ninguna","Acierto: sin línea, mecanismo fuera del panel","Discordancia: línea reactiva con mecanismo fuera del panel"),IF(OR(O194="GES",O194="Otra carbapenemasa fuera del panel"),IF(AJ194="Ninguna","Esperado: familia fuera del panel","Discordancia: línea reactiva con familia fuera del panel"),IF(AJ194="Ninguna","Discordancia: sin línea con mecanismo del panel documentado",IF(ISNUMBER(SEARCH(O194,AJ194)),"Concordante con la familia documentada","Discordancia: familia distinta a la documentada")))))))</f>
        <v/>
      </c>
      <c r="AL194" s="14"/>
      <c r="AM194" s="14"/>
    </row>
    <row r="195" customFormat="false" ht="15" hidden="false" customHeight="false" outlineLevel="0" collapsed="false">
      <c r="A195" s="14"/>
      <c r="B195" s="14"/>
      <c r="C195" s="14"/>
      <c r="D195" s="14"/>
      <c r="E195" s="14"/>
      <c r="F195" s="15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S195" s="14"/>
      <c r="T195" s="16"/>
      <c r="U195" s="16"/>
      <c r="V195" s="17" t="str">
        <f aca="false">IF(OR(T195="",U195=""),"",ROUND(MOD(U195-T195,1)*1440,0))</f>
        <v/>
      </c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7" t="str">
        <f aca="false">IF(COUNTA(W195:AA195)&lt;5,"",IF(AND(W195=AB195,X195=AC195,Y195=AD195,Z195=AE195,AA195=AF195),"Coinciden","DISCORDANCIA entre lectores"))</f>
        <v/>
      </c>
      <c r="AH195" s="14"/>
      <c r="AI195" s="14"/>
      <c r="AJ195" s="17" t="str">
        <f aca="false">IF(COUNTA(W195:AA195)&lt;5,"",IF(TRIM(IF(OR(W195="Reactivo",W195="Débil"),"NDM ","")&amp;IF(OR(X195="Reactivo",X195="Débil"),"KPC ","")&amp;IF(OR(Y195="Reactivo",Y195="Débil"),"OXA-48 ","")&amp;IF(OR(Z195="Reactivo",Z195="Débil"),"IMP ","")&amp;IF(OR(AA195="Reactivo",AA195="Débil"),"VIM ",""))="","Ninguna",TRIM(IF(OR(W195="Reactivo",W195="Débil"),"NDM ","")&amp;IF(OR(X195="Reactivo",X195="Débil"),"KPC ","")&amp;IF(OR(Y195="Reactivo",Y195="Débil"),"OXA-48 ","")&amp;IF(OR(Z195="Reactivo",Z195="Débil"),"IMP ","")&amp;IF(OR(AA195="Reactivo",AA195="Débil"),"VIM ",""))))</f>
        <v/>
      </c>
      <c r="AK195" s="17" t="str">
        <f aca="false">IF(OR(AJ195="",O195=""),"",IF(AH195&lt;&gt;"Válido","No evaluable",IF(O195="Sin carbapenemasa (control operativo)",IF(AJ195="Ninguna","Concordante: control sin línea","Discordancia: línea reactiva en control sin carbapenemasa"),IF(O195="Resistente por mecanismo no cubierto",IF(AJ195="Ninguna","Acierto: sin línea, mecanismo fuera del panel","Discordancia: línea reactiva con mecanismo fuera del panel"),IF(OR(O195="GES",O195="Otra carbapenemasa fuera del panel"),IF(AJ195="Ninguna","Esperado: familia fuera del panel","Discordancia: línea reactiva con familia fuera del panel"),IF(AJ195="Ninguna","Discordancia: sin línea con mecanismo del panel documentado",IF(ISNUMBER(SEARCH(O195,AJ195)),"Concordante con la familia documentada","Discordancia: familia distinta a la documentada")))))))</f>
        <v/>
      </c>
      <c r="AL195" s="14"/>
      <c r="AM195" s="14"/>
    </row>
    <row r="196" customFormat="false" ht="15" hidden="false" customHeight="false" outlineLevel="0" collapsed="false">
      <c r="A196" s="14"/>
      <c r="B196" s="14"/>
      <c r="C196" s="14"/>
      <c r="D196" s="14"/>
      <c r="E196" s="14"/>
      <c r="F196" s="15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S196" s="14"/>
      <c r="T196" s="16"/>
      <c r="U196" s="16"/>
      <c r="V196" s="17" t="str">
        <f aca="false">IF(OR(T196="",U196=""),"",ROUND(MOD(U196-T196,1)*1440,0))</f>
        <v/>
      </c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7" t="str">
        <f aca="false">IF(COUNTA(W196:AA196)&lt;5,"",IF(AND(W196=AB196,X196=AC196,Y196=AD196,Z196=AE196,AA196=AF196),"Coinciden","DISCORDANCIA entre lectores"))</f>
        <v/>
      </c>
      <c r="AH196" s="14"/>
      <c r="AI196" s="14"/>
      <c r="AJ196" s="17" t="str">
        <f aca="false">IF(COUNTA(W196:AA196)&lt;5,"",IF(TRIM(IF(OR(W196="Reactivo",W196="Débil"),"NDM ","")&amp;IF(OR(X196="Reactivo",X196="Débil"),"KPC ","")&amp;IF(OR(Y196="Reactivo",Y196="Débil"),"OXA-48 ","")&amp;IF(OR(Z196="Reactivo",Z196="Débil"),"IMP ","")&amp;IF(OR(AA196="Reactivo",AA196="Débil"),"VIM ",""))="","Ninguna",TRIM(IF(OR(W196="Reactivo",W196="Débil"),"NDM ","")&amp;IF(OR(X196="Reactivo",X196="Débil"),"KPC ","")&amp;IF(OR(Y196="Reactivo",Y196="Débil"),"OXA-48 ","")&amp;IF(OR(Z196="Reactivo",Z196="Débil"),"IMP ","")&amp;IF(OR(AA196="Reactivo",AA196="Débil"),"VIM ",""))))</f>
        <v/>
      </c>
      <c r="AK196" s="17" t="str">
        <f aca="false">IF(OR(AJ196="",O196=""),"",IF(AH196&lt;&gt;"Válido","No evaluable",IF(O196="Sin carbapenemasa (control operativo)",IF(AJ196="Ninguna","Concordante: control sin línea","Discordancia: línea reactiva en control sin carbapenemasa"),IF(O196="Resistente por mecanismo no cubierto",IF(AJ196="Ninguna","Acierto: sin línea, mecanismo fuera del panel","Discordancia: línea reactiva con mecanismo fuera del panel"),IF(OR(O196="GES",O196="Otra carbapenemasa fuera del panel"),IF(AJ196="Ninguna","Esperado: familia fuera del panel","Discordancia: línea reactiva con familia fuera del panel"),IF(AJ196="Ninguna","Discordancia: sin línea con mecanismo del panel documentado",IF(ISNUMBER(SEARCH(O196,AJ196)),"Concordante con la familia documentada","Discordancia: familia distinta a la documentada")))))))</f>
        <v/>
      </c>
      <c r="AL196" s="14"/>
      <c r="AM196" s="14"/>
    </row>
    <row r="197" customFormat="false" ht="15" hidden="false" customHeight="false" outlineLevel="0" collapsed="false">
      <c r="A197" s="14"/>
      <c r="B197" s="14"/>
      <c r="C197" s="14"/>
      <c r="D197" s="14"/>
      <c r="E197" s="14"/>
      <c r="F197" s="15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S197" s="14"/>
      <c r="T197" s="16"/>
      <c r="U197" s="16"/>
      <c r="V197" s="17" t="str">
        <f aca="false">IF(OR(T197="",U197=""),"",ROUND(MOD(U197-T197,1)*1440,0))</f>
        <v/>
      </c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7" t="str">
        <f aca="false">IF(COUNTA(W197:AA197)&lt;5,"",IF(AND(W197=AB197,X197=AC197,Y197=AD197,Z197=AE197,AA197=AF197),"Coinciden","DISCORDANCIA entre lectores"))</f>
        <v/>
      </c>
      <c r="AH197" s="14"/>
      <c r="AI197" s="14"/>
      <c r="AJ197" s="17" t="str">
        <f aca="false">IF(COUNTA(W197:AA197)&lt;5,"",IF(TRIM(IF(OR(W197="Reactivo",W197="Débil"),"NDM ","")&amp;IF(OR(X197="Reactivo",X197="Débil"),"KPC ","")&amp;IF(OR(Y197="Reactivo",Y197="Débil"),"OXA-48 ","")&amp;IF(OR(Z197="Reactivo",Z197="Débil"),"IMP ","")&amp;IF(OR(AA197="Reactivo",AA197="Débil"),"VIM ",""))="","Ninguna",TRIM(IF(OR(W197="Reactivo",W197="Débil"),"NDM ","")&amp;IF(OR(X197="Reactivo",X197="Débil"),"KPC ","")&amp;IF(OR(Y197="Reactivo",Y197="Débil"),"OXA-48 ","")&amp;IF(OR(Z197="Reactivo",Z197="Débil"),"IMP ","")&amp;IF(OR(AA197="Reactivo",AA197="Débil"),"VIM ",""))))</f>
        <v/>
      </c>
      <c r="AK197" s="17" t="str">
        <f aca="false">IF(OR(AJ197="",O197=""),"",IF(AH197&lt;&gt;"Válido","No evaluable",IF(O197="Sin carbapenemasa (control operativo)",IF(AJ197="Ninguna","Concordante: control sin línea","Discordancia: línea reactiva en control sin carbapenemasa"),IF(O197="Resistente por mecanismo no cubierto",IF(AJ197="Ninguna","Acierto: sin línea, mecanismo fuera del panel","Discordancia: línea reactiva con mecanismo fuera del panel"),IF(OR(O197="GES",O197="Otra carbapenemasa fuera del panel"),IF(AJ197="Ninguna","Esperado: familia fuera del panel","Discordancia: línea reactiva con familia fuera del panel"),IF(AJ197="Ninguna","Discordancia: sin línea con mecanismo del panel documentado",IF(ISNUMBER(SEARCH(O197,AJ197)),"Concordante con la familia documentada","Discordancia: familia distinta a la documentada")))))))</f>
        <v/>
      </c>
      <c r="AL197" s="14"/>
      <c r="AM197" s="14"/>
    </row>
    <row r="198" customFormat="false" ht="15" hidden="false" customHeight="false" outlineLevel="0" collapsed="false">
      <c r="A198" s="14"/>
      <c r="B198" s="14"/>
      <c r="C198" s="14"/>
      <c r="D198" s="14"/>
      <c r="E198" s="14"/>
      <c r="F198" s="15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  <c r="S198" s="14"/>
      <c r="T198" s="16"/>
      <c r="U198" s="16"/>
      <c r="V198" s="17" t="str">
        <f aca="false">IF(OR(T198="",U198=""),"",ROUND(MOD(U198-T198,1)*1440,0))</f>
        <v/>
      </c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7" t="str">
        <f aca="false">IF(COUNTA(W198:AA198)&lt;5,"",IF(AND(W198=AB198,X198=AC198,Y198=AD198,Z198=AE198,AA198=AF198),"Coinciden","DISCORDANCIA entre lectores"))</f>
        <v/>
      </c>
      <c r="AH198" s="14"/>
      <c r="AI198" s="14"/>
      <c r="AJ198" s="17" t="str">
        <f aca="false">IF(COUNTA(W198:AA198)&lt;5,"",IF(TRIM(IF(OR(W198="Reactivo",W198="Débil"),"NDM ","")&amp;IF(OR(X198="Reactivo",X198="Débil"),"KPC ","")&amp;IF(OR(Y198="Reactivo",Y198="Débil"),"OXA-48 ","")&amp;IF(OR(Z198="Reactivo",Z198="Débil"),"IMP ","")&amp;IF(OR(AA198="Reactivo",AA198="Débil"),"VIM ",""))="","Ninguna",TRIM(IF(OR(W198="Reactivo",W198="Débil"),"NDM ","")&amp;IF(OR(X198="Reactivo",X198="Débil"),"KPC ","")&amp;IF(OR(Y198="Reactivo",Y198="Débil"),"OXA-48 ","")&amp;IF(OR(Z198="Reactivo",Z198="Débil"),"IMP ","")&amp;IF(OR(AA198="Reactivo",AA198="Débil"),"VIM ",""))))</f>
        <v/>
      </c>
      <c r="AK198" s="17" t="str">
        <f aca="false">IF(OR(AJ198="",O198=""),"",IF(AH198&lt;&gt;"Válido","No evaluable",IF(O198="Sin carbapenemasa (control operativo)",IF(AJ198="Ninguna","Concordante: control sin línea","Discordancia: línea reactiva en control sin carbapenemasa"),IF(O198="Resistente por mecanismo no cubierto",IF(AJ198="Ninguna","Acierto: sin línea, mecanismo fuera del panel","Discordancia: línea reactiva con mecanismo fuera del panel"),IF(OR(O198="GES",O198="Otra carbapenemasa fuera del panel"),IF(AJ198="Ninguna","Esperado: familia fuera del panel","Discordancia: línea reactiva con familia fuera del panel"),IF(AJ198="Ninguna","Discordancia: sin línea con mecanismo del panel documentado",IF(ISNUMBER(SEARCH(O198,AJ198)),"Concordante con la familia documentada","Discordancia: familia distinta a la documentada")))))))</f>
        <v/>
      </c>
      <c r="AL198" s="14"/>
      <c r="AM198" s="14"/>
    </row>
    <row r="199" customFormat="false" ht="15" hidden="false" customHeight="false" outlineLevel="0" collapsed="false">
      <c r="A199" s="14"/>
      <c r="B199" s="14"/>
      <c r="C199" s="14"/>
      <c r="D199" s="14"/>
      <c r="E199" s="14"/>
      <c r="F199" s="15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S199" s="14"/>
      <c r="T199" s="16"/>
      <c r="U199" s="16"/>
      <c r="V199" s="17" t="str">
        <f aca="false">IF(OR(T199="",U199=""),"",ROUND(MOD(U199-T199,1)*1440,0))</f>
        <v/>
      </c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7" t="str">
        <f aca="false">IF(COUNTA(W199:AA199)&lt;5,"",IF(AND(W199=AB199,X199=AC199,Y199=AD199,Z199=AE199,AA199=AF199),"Coinciden","DISCORDANCIA entre lectores"))</f>
        <v/>
      </c>
      <c r="AH199" s="14"/>
      <c r="AI199" s="14"/>
      <c r="AJ199" s="17" t="str">
        <f aca="false">IF(COUNTA(W199:AA199)&lt;5,"",IF(TRIM(IF(OR(W199="Reactivo",W199="Débil"),"NDM ","")&amp;IF(OR(X199="Reactivo",X199="Débil"),"KPC ","")&amp;IF(OR(Y199="Reactivo",Y199="Débil"),"OXA-48 ","")&amp;IF(OR(Z199="Reactivo",Z199="Débil"),"IMP ","")&amp;IF(OR(AA199="Reactivo",AA199="Débil"),"VIM ",""))="","Ninguna",TRIM(IF(OR(W199="Reactivo",W199="Débil"),"NDM ","")&amp;IF(OR(X199="Reactivo",X199="Débil"),"KPC ","")&amp;IF(OR(Y199="Reactivo",Y199="Débil"),"OXA-48 ","")&amp;IF(OR(Z199="Reactivo",Z199="Débil"),"IMP ","")&amp;IF(OR(AA199="Reactivo",AA199="Débil"),"VIM ",""))))</f>
        <v/>
      </c>
      <c r="AK199" s="17" t="str">
        <f aca="false">IF(OR(AJ199="",O199=""),"",IF(AH199&lt;&gt;"Válido","No evaluable",IF(O199="Sin carbapenemasa (control operativo)",IF(AJ199="Ninguna","Concordante: control sin línea","Discordancia: línea reactiva en control sin carbapenemasa"),IF(O199="Resistente por mecanismo no cubierto",IF(AJ199="Ninguna","Acierto: sin línea, mecanismo fuera del panel","Discordancia: línea reactiva con mecanismo fuera del panel"),IF(OR(O199="GES",O199="Otra carbapenemasa fuera del panel"),IF(AJ199="Ninguna","Esperado: familia fuera del panel","Discordancia: línea reactiva con familia fuera del panel"),IF(AJ199="Ninguna","Discordancia: sin línea con mecanismo del panel documentado",IF(ISNUMBER(SEARCH(O199,AJ199)),"Concordante con la familia documentada","Discordancia: familia distinta a la documentada")))))))</f>
        <v/>
      </c>
      <c r="AL199" s="14"/>
      <c r="AM199" s="14"/>
    </row>
    <row r="200" customFormat="false" ht="15" hidden="false" customHeight="false" outlineLevel="0" collapsed="false">
      <c r="A200" s="14"/>
      <c r="B200" s="14"/>
      <c r="C200" s="14"/>
      <c r="D200" s="14"/>
      <c r="E200" s="14"/>
      <c r="F200" s="15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S200" s="14"/>
      <c r="T200" s="16"/>
      <c r="U200" s="16"/>
      <c r="V200" s="17" t="str">
        <f aca="false">IF(OR(T200="",U200=""),"",ROUND(MOD(U200-T200,1)*1440,0))</f>
        <v/>
      </c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7" t="str">
        <f aca="false">IF(COUNTA(W200:AA200)&lt;5,"",IF(AND(W200=AB200,X200=AC200,Y200=AD200,Z200=AE200,AA200=AF200),"Coinciden","DISCORDANCIA entre lectores"))</f>
        <v/>
      </c>
      <c r="AH200" s="14"/>
      <c r="AI200" s="14"/>
      <c r="AJ200" s="17" t="str">
        <f aca="false">IF(COUNTA(W200:AA200)&lt;5,"",IF(TRIM(IF(OR(W200="Reactivo",W200="Débil"),"NDM ","")&amp;IF(OR(X200="Reactivo",X200="Débil"),"KPC ","")&amp;IF(OR(Y200="Reactivo",Y200="Débil"),"OXA-48 ","")&amp;IF(OR(Z200="Reactivo",Z200="Débil"),"IMP ","")&amp;IF(OR(AA200="Reactivo",AA200="Débil"),"VIM ",""))="","Ninguna",TRIM(IF(OR(W200="Reactivo",W200="Débil"),"NDM ","")&amp;IF(OR(X200="Reactivo",X200="Débil"),"KPC ","")&amp;IF(OR(Y200="Reactivo",Y200="Débil"),"OXA-48 ","")&amp;IF(OR(Z200="Reactivo",Z200="Débil"),"IMP ","")&amp;IF(OR(AA200="Reactivo",AA200="Débil"),"VIM ",""))))</f>
        <v/>
      </c>
      <c r="AK200" s="17" t="str">
        <f aca="false">IF(OR(AJ200="",O200=""),"",IF(AH200&lt;&gt;"Válido","No evaluable",IF(O200="Sin carbapenemasa (control operativo)",IF(AJ200="Ninguna","Concordante: control sin línea","Discordancia: línea reactiva en control sin carbapenemasa"),IF(O200="Resistente por mecanismo no cubierto",IF(AJ200="Ninguna","Acierto: sin línea, mecanismo fuera del panel","Discordancia: línea reactiva con mecanismo fuera del panel"),IF(OR(O200="GES",O200="Otra carbapenemasa fuera del panel"),IF(AJ200="Ninguna","Esperado: familia fuera del panel","Discordancia: línea reactiva con familia fuera del panel"),IF(AJ200="Ninguna","Discordancia: sin línea con mecanismo del panel documentado",IF(ISNUMBER(SEARCH(O200,AJ200)),"Concordante con la familia documentada","Discordancia: familia distinta a la documentada")))))))</f>
        <v/>
      </c>
      <c r="AL200" s="14"/>
      <c r="AM200" s="14"/>
    </row>
    <row r="201" customFormat="false" ht="15" hidden="false" customHeight="false" outlineLevel="0" collapsed="false">
      <c r="A201" s="14"/>
      <c r="B201" s="14"/>
      <c r="C201" s="14"/>
      <c r="D201" s="14"/>
      <c r="E201" s="14"/>
      <c r="F201" s="15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S201" s="14"/>
      <c r="T201" s="16"/>
      <c r="U201" s="16"/>
      <c r="V201" s="17" t="str">
        <f aca="false">IF(OR(T201="",U201=""),"",ROUND(MOD(U201-T201,1)*1440,0))</f>
        <v/>
      </c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7" t="str">
        <f aca="false">IF(COUNTA(W201:AA201)&lt;5,"",IF(AND(W201=AB201,X201=AC201,Y201=AD201,Z201=AE201,AA201=AF201),"Coinciden","DISCORDANCIA entre lectores"))</f>
        <v/>
      </c>
      <c r="AH201" s="14"/>
      <c r="AI201" s="14"/>
      <c r="AJ201" s="17" t="str">
        <f aca="false">IF(COUNTA(W201:AA201)&lt;5,"",IF(TRIM(IF(OR(W201="Reactivo",W201="Débil"),"NDM ","")&amp;IF(OR(X201="Reactivo",X201="Débil"),"KPC ","")&amp;IF(OR(Y201="Reactivo",Y201="Débil"),"OXA-48 ","")&amp;IF(OR(Z201="Reactivo",Z201="Débil"),"IMP ","")&amp;IF(OR(AA201="Reactivo",AA201="Débil"),"VIM ",""))="","Ninguna",TRIM(IF(OR(W201="Reactivo",W201="Débil"),"NDM ","")&amp;IF(OR(X201="Reactivo",X201="Débil"),"KPC ","")&amp;IF(OR(Y201="Reactivo",Y201="Débil"),"OXA-48 ","")&amp;IF(OR(Z201="Reactivo",Z201="Débil"),"IMP ","")&amp;IF(OR(AA201="Reactivo",AA201="Débil"),"VIM ",""))))</f>
        <v/>
      </c>
      <c r="AK201" s="17" t="str">
        <f aca="false">IF(OR(AJ201="",O201=""),"",IF(AH201&lt;&gt;"Válido","No evaluable",IF(O201="Sin carbapenemasa (control operativo)",IF(AJ201="Ninguna","Concordante: control sin línea","Discordancia: línea reactiva en control sin carbapenemasa"),IF(O201="Resistente por mecanismo no cubierto",IF(AJ201="Ninguna","Acierto: sin línea, mecanismo fuera del panel","Discordancia: línea reactiva con mecanismo fuera del panel"),IF(OR(O201="GES",O201="Otra carbapenemasa fuera del panel"),IF(AJ201="Ninguna","Esperado: familia fuera del panel","Discordancia: línea reactiva con familia fuera del panel"),IF(AJ201="Ninguna","Discordancia: sin línea con mecanismo del panel documentado",IF(ISNUMBER(SEARCH(O201,AJ201)),"Concordante con la familia documentada","Discordancia: familia distinta a la documentada")))))))</f>
        <v/>
      </c>
      <c r="AL201" s="14"/>
      <c r="AM201" s="14"/>
    </row>
    <row r="202" customFormat="false" ht="15" hidden="false" customHeight="false" outlineLevel="0" collapsed="false">
      <c r="A202" s="14"/>
      <c r="B202" s="14"/>
      <c r="C202" s="14"/>
      <c r="D202" s="14"/>
      <c r="E202" s="14"/>
      <c r="F202" s="15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S202" s="14"/>
      <c r="T202" s="16"/>
      <c r="U202" s="16"/>
      <c r="V202" s="17" t="str">
        <f aca="false">IF(OR(T202="",U202=""),"",ROUND(MOD(U202-T202,1)*1440,0))</f>
        <v/>
      </c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7" t="str">
        <f aca="false">IF(COUNTA(W202:AA202)&lt;5,"",IF(AND(W202=AB202,X202=AC202,Y202=AD202,Z202=AE202,AA202=AF202),"Coinciden","DISCORDANCIA entre lectores"))</f>
        <v/>
      </c>
      <c r="AH202" s="14"/>
      <c r="AI202" s="14"/>
      <c r="AJ202" s="17" t="str">
        <f aca="false">IF(COUNTA(W202:AA202)&lt;5,"",IF(TRIM(IF(OR(W202="Reactivo",W202="Débil"),"NDM ","")&amp;IF(OR(X202="Reactivo",X202="Débil"),"KPC ","")&amp;IF(OR(Y202="Reactivo",Y202="Débil"),"OXA-48 ","")&amp;IF(OR(Z202="Reactivo",Z202="Débil"),"IMP ","")&amp;IF(OR(AA202="Reactivo",AA202="Débil"),"VIM ",""))="","Ninguna",TRIM(IF(OR(W202="Reactivo",W202="Débil"),"NDM ","")&amp;IF(OR(X202="Reactivo",X202="Débil"),"KPC ","")&amp;IF(OR(Y202="Reactivo",Y202="Débil"),"OXA-48 ","")&amp;IF(OR(Z202="Reactivo",Z202="Débil"),"IMP ","")&amp;IF(OR(AA202="Reactivo",AA202="Débil"),"VIM ",""))))</f>
        <v/>
      </c>
      <c r="AK202" s="17" t="str">
        <f aca="false">IF(OR(AJ202="",O202=""),"",IF(AH202&lt;&gt;"Válido","No evaluable",IF(O202="Sin carbapenemasa (control operativo)",IF(AJ202="Ninguna","Concordante: control sin línea","Discordancia: línea reactiva en control sin carbapenemasa"),IF(O202="Resistente por mecanismo no cubierto",IF(AJ202="Ninguna","Acierto: sin línea, mecanismo fuera del panel","Discordancia: línea reactiva con mecanismo fuera del panel"),IF(OR(O202="GES",O202="Otra carbapenemasa fuera del panel"),IF(AJ202="Ninguna","Esperado: familia fuera del panel","Discordancia: línea reactiva con familia fuera del panel"),IF(AJ202="Ninguna","Discordancia: sin línea con mecanismo del panel documentado",IF(ISNUMBER(SEARCH(O202,AJ202)),"Concordante con la familia documentada","Discordancia: familia distinta a la documentada")))))))</f>
        <v/>
      </c>
      <c r="AL202" s="14"/>
      <c r="AM202" s="14"/>
    </row>
  </sheetData>
  <mergeCells count="1">
    <mergeCell ref="A1:AM1"/>
  </mergeCells>
  <dataValidations count="17">
    <dataValidation allowBlank="true" error="Elija un valor de la lista. Si necesita otro, anótelo en Observaciones." errorStyle="stop" errorTitle="Valor fuera del catálogo" operator="between" showDropDown="false" showErrorMessage="false" showInputMessage="false" sqref="C3:C202" type="list">
      <formula1>Catálogos!$A$4:$A$7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G3:G202" type="list">
      <formula1>Catálogos!$B$4:$B$5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O3:O202" type="list">
      <formula1>Catálogos!$C$4:$C$12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P3:P202" type="list">
      <formula1>Catálogos!$J$4:$J$11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Q3:Q202" type="list">
      <formula1>Catálogos!$D$4:$D$6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W3:W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X3:X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Y3:Y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Z3:Z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A3:AA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B3:AB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C3:AC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D3:AD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E3:AE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F3:AF202" type="list">
      <formula1>Catálogos!$E$4:$E$6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H3:AH202" type="list">
      <formula1>Catálogos!$F$4:$F$6</formula1>
      <formula2>0</formula2>
    </dataValidation>
    <dataValidation allowBlank="true" error="Elija un valor de la lista. Si necesita otro, anótelo en Observaciones." errorStyle="stop" errorTitle="Valor fuera del catálogo" operator="between" showDropDown="false" showErrorMessage="false" showInputMessage="false" sqref="AI3:AI202" type="list">
      <formula1>Catálogos!$G$4:$G$5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3"/>
    <col collapsed="false" customWidth="true" hidden="false" outlineLevel="0" max="3" min="3" style="0" width="34"/>
    <col collapsed="false" customWidth="true" hidden="false" outlineLevel="0" max="4" min="4" style="0" width="60"/>
    <col collapsed="false" customWidth="true" hidden="false" outlineLevel="0" max="5" min="5" style="0" width="48"/>
    <col collapsed="false" customWidth="true" hidden="false" outlineLevel="0" max="6" min="6" style="0" width="26"/>
    <col collapsed="false" customWidth="true" hidden="false" outlineLevel="0" max="7" min="7" style="0" width="20"/>
  </cols>
  <sheetData>
    <row r="1" customFormat="false" ht="15" hidden="false" customHeight="false" outlineLevel="0" collapsed="false">
      <c r="A1" s="11" t="s">
        <v>133</v>
      </c>
      <c r="B1" s="11"/>
      <c r="C1" s="11"/>
      <c r="D1" s="11"/>
      <c r="E1" s="11"/>
      <c r="F1" s="11"/>
      <c r="G1" s="11"/>
    </row>
    <row r="2" customFormat="false" ht="24" hidden="false" customHeight="true" outlineLevel="0" collapsed="false">
      <c r="A2" s="19" t="s">
        <v>134</v>
      </c>
      <c r="B2" s="19"/>
      <c r="C2" s="19"/>
      <c r="D2" s="19"/>
      <c r="E2" s="19"/>
      <c r="F2" s="19"/>
      <c r="G2" s="19"/>
    </row>
    <row r="3" customFormat="false" ht="31.5" hidden="false" customHeight="true" outlineLevel="0" collapsed="false">
      <c r="A3" s="12" t="s">
        <v>135</v>
      </c>
      <c r="B3" s="12" t="s">
        <v>136</v>
      </c>
      <c r="C3" s="12" t="s">
        <v>137</v>
      </c>
      <c r="D3" s="12" t="s">
        <v>138</v>
      </c>
      <c r="E3" s="12" t="s">
        <v>139</v>
      </c>
      <c r="F3" s="12" t="s">
        <v>140</v>
      </c>
      <c r="G3" s="12" t="s">
        <v>141</v>
      </c>
    </row>
    <row r="4" customFormat="false" ht="15" hidden="false" customHeight="false" outlineLevel="0" collapsed="false">
      <c r="A4" s="20"/>
      <c r="B4" s="21"/>
      <c r="C4" s="20"/>
      <c r="D4" s="20"/>
      <c r="E4" s="20"/>
      <c r="F4" s="20"/>
      <c r="G4" s="20"/>
    </row>
    <row r="5" customFormat="false" ht="15" hidden="false" customHeight="false" outlineLevel="0" collapsed="false">
      <c r="A5" s="20"/>
      <c r="B5" s="21"/>
      <c r="C5" s="20"/>
      <c r="D5" s="20"/>
      <c r="E5" s="20"/>
      <c r="F5" s="20"/>
      <c r="G5" s="20"/>
    </row>
    <row r="6" customFormat="false" ht="15" hidden="false" customHeight="false" outlineLevel="0" collapsed="false">
      <c r="A6" s="20"/>
      <c r="B6" s="21"/>
      <c r="C6" s="20"/>
      <c r="D6" s="20"/>
      <c r="E6" s="20"/>
      <c r="F6" s="20"/>
      <c r="G6" s="20"/>
    </row>
    <row r="7" customFormat="false" ht="15" hidden="false" customHeight="false" outlineLevel="0" collapsed="false">
      <c r="A7" s="20"/>
      <c r="B7" s="21"/>
      <c r="C7" s="20"/>
      <c r="D7" s="20"/>
      <c r="E7" s="20"/>
      <c r="F7" s="20"/>
      <c r="G7" s="20"/>
    </row>
    <row r="8" customFormat="false" ht="15" hidden="false" customHeight="false" outlineLevel="0" collapsed="false">
      <c r="A8" s="20"/>
      <c r="B8" s="21"/>
      <c r="C8" s="20"/>
      <c r="D8" s="20"/>
      <c r="E8" s="20"/>
      <c r="F8" s="20"/>
      <c r="G8" s="20"/>
    </row>
    <row r="9" customFormat="false" ht="15" hidden="false" customHeight="false" outlineLevel="0" collapsed="false">
      <c r="A9" s="20"/>
      <c r="B9" s="21"/>
      <c r="C9" s="20"/>
      <c r="D9" s="20"/>
      <c r="E9" s="20"/>
      <c r="F9" s="20"/>
      <c r="G9" s="20"/>
    </row>
    <row r="10" customFormat="false" ht="15" hidden="false" customHeight="false" outlineLevel="0" collapsed="false">
      <c r="A10" s="20"/>
      <c r="B10" s="21"/>
      <c r="C10" s="20"/>
      <c r="D10" s="20"/>
      <c r="E10" s="20"/>
      <c r="F10" s="20"/>
      <c r="G10" s="20"/>
    </row>
    <row r="11" customFormat="false" ht="15" hidden="false" customHeight="false" outlineLevel="0" collapsed="false">
      <c r="A11" s="20"/>
      <c r="B11" s="21"/>
      <c r="C11" s="20"/>
      <c r="D11" s="20"/>
      <c r="E11" s="20"/>
      <c r="F11" s="20"/>
      <c r="G11" s="20"/>
    </row>
    <row r="12" customFormat="false" ht="15" hidden="false" customHeight="false" outlineLevel="0" collapsed="false">
      <c r="A12" s="20"/>
      <c r="B12" s="21"/>
      <c r="C12" s="20"/>
      <c r="D12" s="20"/>
      <c r="E12" s="20"/>
      <c r="F12" s="20"/>
      <c r="G12" s="20"/>
    </row>
    <row r="13" customFormat="false" ht="15" hidden="false" customHeight="false" outlineLevel="0" collapsed="false">
      <c r="A13" s="20"/>
      <c r="B13" s="21"/>
      <c r="C13" s="20"/>
      <c r="D13" s="20"/>
      <c r="E13" s="20"/>
      <c r="F13" s="20"/>
      <c r="G13" s="20"/>
    </row>
    <row r="14" customFormat="false" ht="15" hidden="false" customHeight="false" outlineLevel="0" collapsed="false">
      <c r="A14" s="20"/>
      <c r="B14" s="21"/>
      <c r="C14" s="20"/>
      <c r="D14" s="20"/>
      <c r="E14" s="20"/>
      <c r="F14" s="20"/>
      <c r="G14" s="20"/>
    </row>
    <row r="15" customFormat="false" ht="15" hidden="false" customHeight="false" outlineLevel="0" collapsed="false">
      <c r="A15" s="20"/>
      <c r="B15" s="21"/>
      <c r="C15" s="20"/>
      <c r="D15" s="20"/>
      <c r="E15" s="20"/>
      <c r="F15" s="20"/>
      <c r="G15" s="20"/>
    </row>
    <row r="16" customFormat="false" ht="15" hidden="false" customHeight="false" outlineLevel="0" collapsed="false">
      <c r="A16" s="20"/>
      <c r="B16" s="21"/>
      <c r="C16" s="20"/>
      <c r="D16" s="20"/>
      <c r="E16" s="20"/>
      <c r="F16" s="20"/>
      <c r="G16" s="20"/>
    </row>
    <row r="17" customFormat="false" ht="15" hidden="false" customHeight="false" outlineLevel="0" collapsed="false">
      <c r="A17" s="20"/>
      <c r="B17" s="21"/>
      <c r="C17" s="20"/>
      <c r="D17" s="20"/>
      <c r="E17" s="20"/>
      <c r="F17" s="20"/>
      <c r="G17" s="20"/>
    </row>
    <row r="18" customFormat="false" ht="15" hidden="false" customHeight="false" outlineLevel="0" collapsed="false">
      <c r="A18" s="20"/>
      <c r="B18" s="21"/>
      <c r="C18" s="20"/>
      <c r="D18" s="20"/>
      <c r="E18" s="20"/>
      <c r="F18" s="20"/>
      <c r="G18" s="20"/>
    </row>
    <row r="19" customFormat="false" ht="15" hidden="false" customHeight="false" outlineLevel="0" collapsed="false">
      <c r="A19" s="20"/>
      <c r="B19" s="21"/>
      <c r="C19" s="20"/>
      <c r="D19" s="20"/>
      <c r="E19" s="20"/>
      <c r="F19" s="20"/>
      <c r="G19" s="20"/>
    </row>
    <row r="20" customFormat="false" ht="15" hidden="false" customHeight="false" outlineLevel="0" collapsed="false">
      <c r="A20" s="20"/>
      <c r="B20" s="21"/>
      <c r="C20" s="20"/>
      <c r="D20" s="20"/>
      <c r="E20" s="20"/>
      <c r="F20" s="20"/>
      <c r="G20" s="20"/>
    </row>
    <row r="21" customFormat="false" ht="15" hidden="false" customHeight="false" outlineLevel="0" collapsed="false">
      <c r="A21" s="20"/>
      <c r="B21" s="21"/>
      <c r="C21" s="20"/>
      <c r="D21" s="20"/>
      <c r="E21" s="20"/>
      <c r="F21" s="20"/>
      <c r="G21" s="20"/>
    </row>
    <row r="22" customFormat="false" ht="15" hidden="false" customHeight="false" outlineLevel="0" collapsed="false">
      <c r="A22" s="20"/>
      <c r="B22" s="21"/>
      <c r="C22" s="20"/>
      <c r="D22" s="20"/>
      <c r="E22" s="20"/>
      <c r="F22" s="20"/>
      <c r="G22" s="20"/>
    </row>
    <row r="23" customFormat="false" ht="15" hidden="false" customHeight="false" outlineLevel="0" collapsed="false">
      <c r="A23" s="20"/>
      <c r="B23" s="21"/>
      <c r="C23" s="20"/>
      <c r="D23" s="20"/>
      <c r="E23" s="20"/>
      <c r="F23" s="20"/>
      <c r="G23" s="20"/>
    </row>
    <row r="24" customFormat="false" ht="15" hidden="false" customHeight="false" outlineLevel="0" collapsed="false">
      <c r="A24" s="20"/>
      <c r="B24" s="21"/>
      <c r="C24" s="20"/>
      <c r="D24" s="20"/>
      <c r="E24" s="20"/>
      <c r="F24" s="20"/>
      <c r="G24" s="20"/>
    </row>
    <row r="25" customFormat="false" ht="15" hidden="false" customHeight="false" outlineLevel="0" collapsed="false">
      <c r="A25" s="20"/>
      <c r="B25" s="21"/>
      <c r="C25" s="20"/>
      <c r="D25" s="20"/>
      <c r="E25" s="20"/>
      <c r="F25" s="20"/>
      <c r="G25" s="20"/>
    </row>
    <row r="26" customFormat="false" ht="15" hidden="false" customHeight="false" outlineLevel="0" collapsed="false">
      <c r="A26" s="20"/>
      <c r="B26" s="21"/>
      <c r="C26" s="20"/>
      <c r="D26" s="20"/>
      <c r="E26" s="20"/>
      <c r="F26" s="20"/>
      <c r="G26" s="20"/>
    </row>
    <row r="27" customFormat="false" ht="15" hidden="false" customHeight="false" outlineLevel="0" collapsed="false">
      <c r="A27" s="20"/>
      <c r="B27" s="21"/>
      <c r="C27" s="20"/>
      <c r="D27" s="20"/>
      <c r="E27" s="20"/>
      <c r="F27" s="20"/>
      <c r="G27" s="20"/>
    </row>
    <row r="28" customFormat="false" ht="15" hidden="false" customHeight="false" outlineLevel="0" collapsed="false">
      <c r="A28" s="20"/>
      <c r="B28" s="21"/>
      <c r="C28" s="20"/>
      <c r="D28" s="20"/>
      <c r="E28" s="20"/>
      <c r="F28" s="20"/>
      <c r="G28" s="20"/>
    </row>
    <row r="29" customFormat="false" ht="15" hidden="false" customHeight="false" outlineLevel="0" collapsed="false">
      <c r="A29" s="20"/>
      <c r="B29" s="21"/>
      <c r="C29" s="20"/>
      <c r="D29" s="20"/>
      <c r="E29" s="20"/>
      <c r="F29" s="20"/>
      <c r="G29" s="20"/>
    </row>
    <row r="30" customFormat="false" ht="15" hidden="false" customHeight="false" outlineLevel="0" collapsed="false">
      <c r="A30" s="20"/>
      <c r="B30" s="21"/>
      <c r="C30" s="20"/>
      <c r="D30" s="20"/>
      <c r="E30" s="20"/>
      <c r="F30" s="20"/>
      <c r="G30" s="20"/>
    </row>
    <row r="31" customFormat="false" ht="15" hidden="false" customHeight="false" outlineLevel="0" collapsed="false">
      <c r="A31" s="20"/>
      <c r="B31" s="21"/>
      <c r="C31" s="20"/>
      <c r="D31" s="20"/>
      <c r="E31" s="20"/>
      <c r="F31" s="20"/>
      <c r="G31" s="20"/>
    </row>
    <row r="32" customFormat="false" ht="15" hidden="false" customHeight="false" outlineLevel="0" collapsed="false">
      <c r="A32" s="20"/>
      <c r="B32" s="21"/>
      <c r="C32" s="20"/>
      <c r="D32" s="20"/>
      <c r="E32" s="20"/>
      <c r="F32" s="20"/>
      <c r="G32" s="20"/>
    </row>
    <row r="33" customFormat="false" ht="15" hidden="false" customHeight="false" outlineLevel="0" collapsed="false">
      <c r="A33" s="20"/>
      <c r="B33" s="21"/>
      <c r="C33" s="20"/>
      <c r="D33" s="20"/>
      <c r="E33" s="20"/>
      <c r="F33" s="20"/>
      <c r="G33" s="20"/>
    </row>
    <row r="34" customFormat="false" ht="15" hidden="false" customHeight="false" outlineLevel="0" collapsed="false">
      <c r="A34" s="20"/>
      <c r="B34" s="21"/>
      <c r="C34" s="20"/>
      <c r="D34" s="20"/>
      <c r="E34" s="20"/>
      <c r="F34" s="20"/>
      <c r="G34" s="20"/>
    </row>
    <row r="35" customFormat="false" ht="15" hidden="false" customHeight="false" outlineLevel="0" collapsed="false">
      <c r="A35" s="20"/>
      <c r="B35" s="21"/>
      <c r="C35" s="20"/>
      <c r="D35" s="20"/>
      <c r="E35" s="20"/>
      <c r="F35" s="20"/>
      <c r="G35" s="20"/>
    </row>
    <row r="36" customFormat="false" ht="15" hidden="false" customHeight="false" outlineLevel="0" collapsed="false">
      <c r="A36" s="20"/>
      <c r="B36" s="21"/>
      <c r="C36" s="20"/>
      <c r="D36" s="20"/>
      <c r="E36" s="20"/>
      <c r="F36" s="20"/>
      <c r="G36" s="20"/>
    </row>
    <row r="37" customFormat="false" ht="15" hidden="false" customHeight="false" outlineLevel="0" collapsed="false">
      <c r="A37" s="20"/>
      <c r="B37" s="21"/>
      <c r="C37" s="20"/>
      <c r="D37" s="20"/>
      <c r="E37" s="20"/>
      <c r="F37" s="20"/>
      <c r="G37" s="20"/>
    </row>
    <row r="38" customFormat="false" ht="15" hidden="false" customHeight="false" outlineLevel="0" collapsed="false">
      <c r="A38" s="20"/>
      <c r="B38" s="21"/>
      <c r="C38" s="20"/>
      <c r="D38" s="20"/>
      <c r="E38" s="20"/>
      <c r="F38" s="20"/>
      <c r="G38" s="20"/>
    </row>
    <row r="39" customFormat="false" ht="15" hidden="false" customHeight="false" outlineLevel="0" collapsed="false">
      <c r="A39" s="20"/>
      <c r="B39" s="21"/>
      <c r="C39" s="20"/>
      <c r="D39" s="20"/>
      <c r="E39" s="20"/>
      <c r="F39" s="20"/>
      <c r="G39" s="20"/>
    </row>
    <row r="40" customFormat="false" ht="15" hidden="false" customHeight="false" outlineLevel="0" collapsed="false">
      <c r="A40" s="20"/>
      <c r="B40" s="21"/>
      <c r="C40" s="20"/>
      <c r="D40" s="20"/>
      <c r="E40" s="20"/>
      <c r="F40" s="20"/>
      <c r="G40" s="20"/>
    </row>
    <row r="41" customFormat="false" ht="15" hidden="false" customHeight="false" outlineLevel="0" collapsed="false">
      <c r="A41" s="20"/>
      <c r="B41" s="21"/>
      <c r="C41" s="20"/>
      <c r="D41" s="20"/>
      <c r="E41" s="20"/>
      <c r="F41" s="20"/>
      <c r="G41" s="20"/>
    </row>
    <row r="42" customFormat="false" ht="15" hidden="false" customHeight="false" outlineLevel="0" collapsed="false">
      <c r="A42" s="20"/>
      <c r="B42" s="21"/>
      <c r="C42" s="20"/>
      <c r="D42" s="20"/>
      <c r="E42" s="20"/>
      <c r="F42" s="20"/>
      <c r="G42" s="20"/>
    </row>
    <row r="43" customFormat="false" ht="15" hidden="false" customHeight="false" outlineLevel="0" collapsed="false">
      <c r="A43" s="20"/>
      <c r="B43" s="21"/>
      <c r="C43" s="20"/>
      <c r="D43" s="20"/>
      <c r="E43" s="20"/>
      <c r="F43" s="20"/>
      <c r="G43" s="20"/>
    </row>
    <row r="44" customFormat="false" ht="15" hidden="false" customHeight="false" outlineLevel="0" collapsed="false">
      <c r="A44" s="20"/>
      <c r="B44" s="21"/>
      <c r="C44" s="20"/>
      <c r="D44" s="20"/>
      <c r="E44" s="20"/>
      <c r="F44" s="20"/>
      <c r="G44" s="20"/>
    </row>
    <row r="45" customFormat="false" ht="15" hidden="false" customHeight="false" outlineLevel="0" collapsed="false">
      <c r="A45" s="20"/>
      <c r="B45" s="21"/>
      <c r="C45" s="20"/>
      <c r="D45" s="20"/>
      <c r="E45" s="20"/>
      <c r="F45" s="20"/>
      <c r="G45" s="20"/>
    </row>
    <row r="46" customFormat="false" ht="15" hidden="false" customHeight="false" outlineLevel="0" collapsed="false">
      <c r="A46" s="20"/>
      <c r="B46" s="21"/>
      <c r="C46" s="20"/>
      <c r="D46" s="20"/>
      <c r="E46" s="20"/>
      <c r="F46" s="20"/>
      <c r="G46" s="20"/>
    </row>
    <row r="47" customFormat="false" ht="15" hidden="false" customHeight="false" outlineLevel="0" collapsed="false">
      <c r="A47" s="20"/>
      <c r="B47" s="21"/>
      <c r="C47" s="20"/>
      <c r="D47" s="20"/>
      <c r="E47" s="20"/>
      <c r="F47" s="20"/>
      <c r="G47" s="20"/>
    </row>
    <row r="48" customFormat="false" ht="15" hidden="false" customHeight="false" outlineLevel="0" collapsed="false">
      <c r="A48" s="20"/>
      <c r="B48" s="21"/>
      <c r="C48" s="20"/>
      <c r="D48" s="20"/>
      <c r="E48" s="20"/>
      <c r="F48" s="20"/>
      <c r="G48" s="20"/>
    </row>
    <row r="49" customFormat="false" ht="15" hidden="false" customHeight="false" outlineLevel="0" collapsed="false">
      <c r="A49" s="20"/>
      <c r="B49" s="21"/>
      <c r="C49" s="20"/>
      <c r="D49" s="20"/>
      <c r="E49" s="20"/>
      <c r="F49" s="20"/>
      <c r="G49" s="20"/>
    </row>
    <row r="50" customFormat="false" ht="15" hidden="false" customHeight="false" outlineLevel="0" collapsed="false">
      <c r="A50" s="20"/>
      <c r="B50" s="21"/>
      <c r="C50" s="20"/>
      <c r="D50" s="20"/>
      <c r="E50" s="20"/>
      <c r="F50" s="20"/>
      <c r="G50" s="20"/>
    </row>
    <row r="51" customFormat="false" ht="15" hidden="false" customHeight="false" outlineLevel="0" collapsed="false">
      <c r="A51" s="20"/>
      <c r="B51" s="21"/>
      <c r="C51" s="20"/>
      <c r="D51" s="20"/>
      <c r="E51" s="20"/>
      <c r="F51" s="20"/>
      <c r="G51" s="20"/>
    </row>
    <row r="52" customFormat="false" ht="15" hidden="false" customHeight="false" outlineLevel="0" collapsed="false">
      <c r="A52" s="20"/>
      <c r="B52" s="21"/>
      <c r="C52" s="20"/>
      <c r="D52" s="20"/>
      <c r="E52" s="20"/>
      <c r="F52" s="20"/>
      <c r="G52" s="20"/>
    </row>
    <row r="53" customFormat="false" ht="15" hidden="false" customHeight="false" outlineLevel="0" collapsed="false">
      <c r="A53" s="20"/>
      <c r="B53" s="21"/>
      <c r="C53" s="20"/>
      <c r="D53" s="20"/>
      <c r="E53" s="20"/>
      <c r="F53" s="20"/>
      <c r="G53" s="20"/>
    </row>
    <row r="54" customFormat="false" ht="15" hidden="false" customHeight="false" outlineLevel="0" collapsed="false">
      <c r="A54" s="20"/>
      <c r="B54" s="21"/>
      <c r="C54" s="20"/>
      <c r="D54" s="20"/>
      <c r="E54" s="20"/>
      <c r="F54" s="20"/>
      <c r="G54" s="20"/>
    </row>
    <row r="55" customFormat="false" ht="15" hidden="false" customHeight="false" outlineLevel="0" collapsed="false">
      <c r="A55" s="20"/>
      <c r="B55" s="21"/>
      <c r="C55" s="20"/>
      <c r="D55" s="20"/>
      <c r="E55" s="20"/>
      <c r="F55" s="20"/>
      <c r="G55" s="20"/>
    </row>
    <row r="56" customFormat="false" ht="15" hidden="false" customHeight="false" outlineLevel="0" collapsed="false">
      <c r="A56" s="20"/>
      <c r="B56" s="21"/>
      <c r="C56" s="20"/>
      <c r="D56" s="20"/>
      <c r="E56" s="20"/>
      <c r="F56" s="20"/>
      <c r="G56" s="20"/>
    </row>
    <row r="57" customFormat="false" ht="15" hidden="false" customHeight="false" outlineLevel="0" collapsed="false">
      <c r="A57" s="20"/>
      <c r="B57" s="21"/>
      <c r="C57" s="20"/>
      <c r="D57" s="20"/>
      <c r="E57" s="20"/>
      <c r="F57" s="20"/>
      <c r="G57" s="20"/>
    </row>
    <row r="58" customFormat="false" ht="15" hidden="false" customHeight="false" outlineLevel="0" collapsed="false">
      <c r="A58" s="20"/>
      <c r="B58" s="21"/>
      <c r="C58" s="20"/>
      <c r="D58" s="20"/>
      <c r="E58" s="20"/>
      <c r="F58" s="20"/>
      <c r="G58" s="20"/>
    </row>
    <row r="59" customFormat="false" ht="15" hidden="false" customHeight="false" outlineLevel="0" collapsed="false">
      <c r="A59" s="20"/>
      <c r="B59" s="21"/>
      <c r="C59" s="20"/>
      <c r="D59" s="20"/>
      <c r="E59" s="20"/>
      <c r="F59" s="20"/>
      <c r="G59" s="20"/>
    </row>
    <row r="60" customFormat="false" ht="15" hidden="false" customHeight="false" outlineLevel="0" collapsed="false">
      <c r="A60" s="20"/>
      <c r="B60" s="21"/>
      <c r="C60" s="20"/>
      <c r="D60" s="20"/>
      <c r="E60" s="20"/>
      <c r="F60" s="20"/>
      <c r="G60" s="20"/>
    </row>
    <row r="61" customFormat="false" ht="15" hidden="false" customHeight="false" outlineLevel="0" collapsed="false">
      <c r="A61" s="20"/>
      <c r="B61" s="21"/>
      <c r="C61" s="20"/>
      <c r="D61" s="20"/>
      <c r="E61" s="20"/>
      <c r="F61" s="20"/>
      <c r="G61" s="20"/>
    </row>
    <row r="62" customFormat="false" ht="15" hidden="false" customHeight="false" outlineLevel="0" collapsed="false">
      <c r="A62" s="20"/>
      <c r="B62" s="21"/>
      <c r="C62" s="20"/>
      <c r="D62" s="20"/>
      <c r="E62" s="20"/>
      <c r="F62" s="20"/>
      <c r="G62" s="20"/>
    </row>
    <row r="63" customFormat="false" ht="15" hidden="false" customHeight="false" outlineLevel="0" collapsed="false">
      <c r="A63" s="20"/>
      <c r="B63" s="21"/>
      <c r="C63" s="20"/>
      <c r="D63" s="20"/>
      <c r="E63" s="20"/>
      <c r="F63" s="20"/>
      <c r="G63" s="20"/>
    </row>
    <row r="64" customFormat="false" ht="15" hidden="false" customHeight="false" outlineLevel="0" collapsed="false">
      <c r="A64" s="20"/>
      <c r="B64" s="21"/>
      <c r="C64" s="20"/>
      <c r="D64" s="20"/>
      <c r="E64" s="20"/>
      <c r="F64" s="20"/>
      <c r="G64" s="20"/>
    </row>
    <row r="65" customFormat="false" ht="15" hidden="false" customHeight="false" outlineLevel="0" collapsed="false">
      <c r="A65" s="20"/>
      <c r="B65" s="21"/>
      <c r="C65" s="20"/>
      <c r="D65" s="20"/>
      <c r="E65" s="20"/>
      <c r="F65" s="20"/>
      <c r="G65" s="20"/>
    </row>
    <row r="66" customFormat="false" ht="15" hidden="false" customHeight="false" outlineLevel="0" collapsed="false">
      <c r="A66" s="20"/>
      <c r="B66" s="21"/>
      <c r="C66" s="20"/>
      <c r="D66" s="20"/>
      <c r="E66" s="20"/>
      <c r="F66" s="20"/>
      <c r="G66" s="20"/>
    </row>
    <row r="67" customFormat="false" ht="15" hidden="false" customHeight="false" outlineLevel="0" collapsed="false">
      <c r="A67" s="20"/>
      <c r="B67" s="21"/>
      <c r="C67" s="20"/>
      <c r="D67" s="20"/>
      <c r="E67" s="20"/>
      <c r="F67" s="20"/>
      <c r="G67" s="20"/>
    </row>
    <row r="68" customFormat="false" ht="15" hidden="false" customHeight="false" outlineLevel="0" collapsed="false">
      <c r="A68" s="20"/>
      <c r="B68" s="21"/>
      <c r="C68" s="20"/>
      <c r="D68" s="20"/>
      <c r="E68" s="20"/>
      <c r="F68" s="20"/>
      <c r="G68" s="20"/>
    </row>
    <row r="69" customFormat="false" ht="15" hidden="false" customHeight="false" outlineLevel="0" collapsed="false">
      <c r="A69" s="20"/>
      <c r="B69" s="21"/>
      <c r="C69" s="20"/>
      <c r="D69" s="20"/>
      <c r="E69" s="20"/>
      <c r="F69" s="20"/>
      <c r="G69" s="20"/>
    </row>
    <row r="70" customFormat="false" ht="15" hidden="false" customHeight="false" outlineLevel="0" collapsed="false">
      <c r="A70" s="20"/>
      <c r="B70" s="21"/>
      <c r="C70" s="20"/>
      <c r="D70" s="20"/>
      <c r="E70" s="20"/>
      <c r="F70" s="20"/>
      <c r="G70" s="20"/>
    </row>
    <row r="71" customFormat="false" ht="15" hidden="false" customHeight="false" outlineLevel="0" collapsed="false">
      <c r="A71" s="20"/>
      <c r="B71" s="21"/>
      <c r="C71" s="20"/>
      <c r="D71" s="20"/>
      <c r="E71" s="20"/>
      <c r="F71" s="20"/>
      <c r="G71" s="20"/>
    </row>
    <row r="72" customFormat="false" ht="15" hidden="false" customHeight="false" outlineLevel="0" collapsed="false">
      <c r="A72" s="20"/>
      <c r="B72" s="21"/>
      <c r="C72" s="20"/>
      <c r="D72" s="20"/>
      <c r="E72" s="20"/>
      <c r="F72" s="20"/>
      <c r="G72" s="20"/>
    </row>
    <row r="73" customFormat="false" ht="15" hidden="false" customHeight="false" outlineLevel="0" collapsed="false">
      <c r="A73" s="20"/>
      <c r="B73" s="21"/>
      <c r="C73" s="20"/>
      <c r="D73" s="20"/>
      <c r="E73" s="20"/>
      <c r="F73" s="20"/>
      <c r="G73" s="20"/>
    </row>
    <row r="74" customFormat="false" ht="15" hidden="false" customHeight="false" outlineLevel="0" collapsed="false">
      <c r="A74" s="20"/>
      <c r="B74" s="21"/>
      <c r="C74" s="20"/>
      <c r="D74" s="20"/>
      <c r="E74" s="20"/>
      <c r="F74" s="20"/>
      <c r="G74" s="20"/>
    </row>
    <row r="75" customFormat="false" ht="15" hidden="false" customHeight="false" outlineLevel="0" collapsed="false">
      <c r="A75" s="20"/>
      <c r="B75" s="21"/>
      <c r="C75" s="20"/>
      <c r="D75" s="20"/>
      <c r="E75" s="20"/>
      <c r="F75" s="20"/>
      <c r="G75" s="20"/>
    </row>
    <row r="76" customFormat="false" ht="15" hidden="false" customHeight="false" outlineLevel="0" collapsed="false">
      <c r="A76" s="20"/>
      <c r="B76" s="21"/>
      <c r="C76" s="20"/>
      <c r="D76" s="20"/>
      <c r="E76" s="20"/>
      <c r="F76" s="20"/>
      <c r="G76" s="20"/>
    </row>
    <row r="77" customFormat="false" ht="15" hidden="false" customHeight="false" outlineLevel="0" collapsed="false">
      <c r="A77" s="20"/>
      <c r="B77" s="21"/>
      <c r="C77" s="20"/>
      <c r="D77" s="20"/>
      <c r="E77" s="20"/>
      <c r="F77" s="20"/>
      <c r="G77" s="20"/>
    </row>
    <row r="78" customFormat="false" ht="15" hidden="false" customHeight="false" outlineLevel="0" collapsed="false">
      <c r="A78" s="20"/>
      <c r="B78" s="21"/>
      <c r="C78" s="20"/>
      <c r="D78" s="20"/>
      <c r="E78" s="20"/>
      <c r="F78" s="20"/>
      <c r="G78" s="20"/>
    </row>
    <row r="79" customFormat="false" ht="15" hidden="false" customHeight="false" outlineLevel="0" collapsed="false">
      <c r="A79" s="20"/>
      <c r="B79" s="21"/>
      <c r="C79" s="20"/>
      <c r="D79" s="20"/>
      <c r="E79" s="20"/>
      <c r="F79" s="20"/>
      <c r="G79" s="20"/>
    </row>
    <row r="80" customFormat="false" ht="15" hidden="false" customHeight="false" outlineLevel="0" collapsed="false">
      <c r="A80" s="20"/>
      <c r="B80" s="21"/>
      <c r="C80" s="20"/>
      <c r="D80" s="20"/>
      <c r="E80" s="20"/>
      <c r="F80" s="20"/>
      <c r="G80" s="20"/>
    </row>
    <row r="81" customFormat="false" ht="15" hidden="false" customHeight="false" outlineLevel="0" collapsed="false">
      <c r="A81" s="20"/>
      <c r="B81" s="21"/>
      <c r="C81" s="20"/>
      <c r="D81" s="20"/>
      <c r="E81" s="20"/>
      <c r="F81" s="20"/>
      <c r="G81" s="20"/>
    </row>
    <row r="82" customFormat="false" ht="15" hidden="false" customHeight="false" outlineLevel="0" collapsed="false">
      <c r="A82" s="20"/>
      <c r="B82" s="21"/>
      <c r="C82" s="20"/>
      <c r="D82" s="20"/>
      <c r="E82" s="20"/>
      <c r="F82" s="20"/>
      <c r="G82" s="20"/>
    </row>
    <row r="83" customFormat="false" ht="15" hidden="false" customHeight="false" outlineLevel="0" collapsed="false">
      <c r="A83" s="20"/>
      <c r="B83" s="21"/>
      <c r="C83" s="20"/>
      <c r="D83" s="20"/>
      <c r="E83" s="20"/>
      <c r="F83" s="20"/>
      <c r="G83" s="20"/>
    </row>
  </sheetData>
  <mergeCells count="2">
    <mergeCell ref="A1:G1"/>
    <mergeCell ref="A2:G2"/>
  </mergeCells>
  <dataValidations count="2">
    <dataValidation allowBlank="true" errorStyle="stop" operator="between" showDropDown="false" showErrorMessage="false" showInputMessage="false" sqref="C4:C83" type="list">
      <formula1>Catálogos!$H$4:$H$13</formula1>
      <formula2>0</formula2>
    </dataValidation>
    <dataValidation allowBlank="true" errorStyle="stop" operator="between" showDropDown="false" showErrorMessage="false" showInputMessage="false" sqref="F4:F83" type="list">
      <formula1>Catálogos!$I$4:$I$5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6"/>
    <col collapsed="false" customWidth="true" hidden="false" outlineLevel="0" max="3" min="3" style="0" width="16"/>
  </cols>
  <sheetData>
    <row r="2" customFormat="false" ht="17.35" hidden="false" customHeight="false" outlineLevel="0" collapsed="false">
      <c r="B2" s="6" t="s">
        <v>142</v>
      </c>
    </row>
    <row r="3" customFormat="false" ht="15" hidden="false" customHeight="false" outlineLevel="0" collapsed="false">
      <c r="B3" s="7" t="s">
        <v>143</v>
      </c>
    </row>
    <row r="5" customFormat="false" ht="15" hidden="false" customHeight="false" outlineLevel="0" collapsed="false">
      <c r="B5" s="8" t="s">
        <v>144</v>
      </c>
    </row>
    <row r="6" customFormat="false" ht="15" hidden="false" customHeight="false" outlineLevel="0" collapsed="false">
      <c r="B6" s="22" t="s">
        <v>145</v>
      </c>
      <c r="C6" s="23" t="n">
        <f aca="false">COUNTA(Aislados!A3:A202)</f>
        <v>1</v>
      </c>
    </row>
    <row r="7" customFormat="false" ht="15" hidden="false" customHeight="false" outlineLevel="0" collapsed="false">
      <c r="B7" s="22" t="s">
        <v>146</v>
      </c>
      <c r="C7" s="23" t="n">
        <f aca="false">COUNTIF(Aislados!AH3:AH202,"Válido")</f>
        <v>1</v>
      </c>
    </row>
    <row r="8" customFormat="false" ht="15" hidden="false" customHeight="false" outlineLevel="0" collapsed="false">
      <c r="B8" s="22" t="s">
        <v>147</v>
      </c>
      <c r="C8" s="23" t="n">
        <f aca="false">COUNTIF(Aislados!AH3:AH202,"Inválido")</f>
        <v>0</v>
      </c>
    </row>
    <row r="9" customFormat="false" ht="15" hidden="false" customHeight="false" outlineLevel="0" collapsed="false">
      <c r="B9" s="22" t="s">
        <v>148</v>
      </c>
      <c r="C9" s="23" t="n">
        <f aca="false">COUNTIF(Aislados!AH3:AH202,"No leído (más de 30 minutos)")</f>
        <v>0</v>
      </c>
    </row>
    <row r="10" customFormat="false" ht="15" hidden="false" customHeight="false" outlineLevel="0" collapsed="false">
      <c r="B10" s="22" t="s">
        <v>149</v>
      </c>
      <c r="C10" s="24" t="n">
        <f aca="false">IF(COUNTA(Aislados!AH3:AH202)=0,"",COUNTIF(Aislados!AH3:AH202,"Inválido")/COUNTA(Aislados!AH3:AH202))</f>
        <v>0</v>
      </c>
    </row>
    <row r="11" customFormat="false" ht="15" hidden="false" customHeight="false" outlineLevel="0" collapsed="false">
      <c r="B11" s="8" t="s">
        <v>150</v>
      </c>
    </row>
    <row r="12" customFormat="false" ht="15" hidden="false" customHeight="false" outlineLevel="0" collapsed="false">
      <c r="B12" s="22" t="s">
        <v>120</v>
      </c>
      <c r="C12" s="23" t="n">
        <f aca="false">COUNTIF(Aislados!O3:O202,"NDM")</f>
        <v>1</v>
      </c>
    </row>
    <row r="13" customFormat="false" ht="15" hidden="false" customHeight="false" outlineLevel="0" collapsed="false">
      <c r="B13" s="22" t="s">
        <v>151</v>
      </c>
      <c r="C13" s="23" t="n">
        <f aca="false">COUNTIF(Aislados!O3:O202,"KPC")</f>
        <v>0</v>
      </c>
    </row>
    <row r="14" customFormat="false" ht="15" hidden="false" customHeight="false" outlineLevel="0" collapsed="false">
      <c r="B14" s="22" t="s">
        <v>152</v>
      </c>
      <c r="C14" s="23" t="n">
        <f aca="false">COUNTIF(Aislados!O3:O202,"OXA-48")</f>
        <v>0</v>
      </c>
    </row>
    <row r="15" customFormat="false" ht="15" hidden="false" customHeight="false" outlineLevel="0" collapsed="false">
      <c r="B15" s="22" t="s">
        <v>153</v>
      </c>
      <c r="C15" s="23" t="n">
        <f aca="false">COUNTIF(Aislados!O3:O202,"IMP")</f>
        <v>0</v>
      </c>
    </row>
    <row r="16" customFormat="false" ht="15" hidden="false" customHeight="false" outlineLevel="0" collapsed="false">
      <c r="B16" s="22" t="s">
        <v>154</v>
      </c>
      <c r="C16" s="23" t="n">
        <f aca="false">COUNTIF(Aislados!O3:O202,"VIM")</f>
        <v>0</v>
      </c>
    </row>
    <row r="17" customFormat="false" ht="15" hidden="false" customHeight="false" outlineLevel="0" collapsed="false">
      <c r="B17" s="22" t="s">
        <v>155</v>
      </c>
      <c r="C17" s="23" t="n">
        <f aca="false">COUNTIF(Aislados!O3:O202,"GES")</f>
        <v>0</v>
      </c>
    </row>
    <row r="18" customFormat="false" ht="15" hidden="false" customHeight="false" outlineLevel="0" collapsed="false">
      <c r="B18" s="22" t="s">
        <v>156</v>
      </c>
      <c r="C18" s="23" t="n">
        <f aca="false">COUNTIF(Aislados!O3:O202,"Otra carbapenemasa fuera del panel")</f>
        <v>0</v>
      </c>
    </row>
    <row r="19" customFormat="false" ht="15" hidden="false" customHeight="false" outlineLevel="0" collapsed="false">
      <c r="B19" s="22" t="s">
        <v>157</v>
      </c>
      <c r="C19" s="23" t="n">
        <f aca="false">COUNTIF(Aislados!O3:O202,"Sin carbapenemasa (control operativo)")</f>
        <v>0</v>
      </c>
    </row>
    <row r="20" customFormat="false" ht="15" hidden="false" customHeight="false" outlineLevel="0" collapsed="false">
      <c r="B20" s="22" t="s">
        <v>158</v>
      </c>
      <c r="C20" s="23" t="n">
        <f aca="false">COUNTIF(Aislados!O3:O202,"Resistente por mecanismo no cubierto")</f>
        <v>0</v>
      </c>
    </row>
    <row r="21" customFormat="false" ht="15" hidden="false" customHeight="false" outlineLevel="0" collapsed="false">
      <c r="B21" s="22" t="s">
        <v>159</v>
      </c>
      <c r="C21" s="23" t="str">
        <f aca="false">IF(AND(COUNTIF(Aislados!O3:O202,"NDM")&gt;=5,COUNTIF(Aislados!O3:O202,"KPC")&gt;=5),"Sí","Todavía no")</f>
        <v>Todavía no</v>
      </c>
    </row>
    <row r="22" customFormat="false" ht="15" hidden="false" customHeight="false" outlineLevel="0" collapsed="false">
      <c r="B22" s="8" t="s">
        <v>160</v>
      </c>
    </row>
    <row r="23" customFormat="false" ht="15" hidden="false" customHeight="false" outlineLevel="0" collapsed="false">
      <c r="B23" s="22" t="s">
        <v>161</v>
      </c>
      <c r="C23" s="23" t="n">
        <f aca="true">SUMPRODUCT(--(COUNTIF(OFFSET(Aislados!W3,ROW(Aislados!W3:W202)-ROW(Aislados!W3),0,1,5),"Débil")&gt;0))</f>
        <v>0</v>
      </c>
    </row>
    <row r="24" customFormat="false" ht="15" hidden="false" customHeight="false" outlineLevel="0" collapsed="false">
      <c r="B24" s="22" t="s">
        <v>162</v>
      </c>
      <c r="C24" s="23" t="n">
        <f aca="false">COUNTIF(Aislados!AG3:AG202,"DISCORDANCIA entre lectores")</f>
        <v>0</v>
      </c>
    </row>
    <row r="25" customFormat="false" ht="15" hidden="false" customHeight="false" outlineLevel="0" collapsed="false">
      <c r="B25" s="22" t="s">
        <v>163</v>
      </c>
      <c r="C25" s="23" t="n">
        <f aca="false">COUNTIF(Aislados!AI3:AI202,"Sí")</f>
        <v>1</v>
      </c>
    </row>
    <row r="26" customFormat="false" ht="15" hidden="false" customHeight="false" outlineLevel="0" collapsed="false">
      <c r="B26" s="8" t="s">
        <v>164</v>
      </c>
    </row>
    <row r="27" customFormat="false" ht="15" hidden="false" customHeight="false" outlineLevel="0" collapsed="false">
      <c r="B27" s="22" t="s">
        <v>165</v>
      </c>
      <c r="C27" s="23" t="n">
        <f aca="false">COUNTIF(Aislados!AK3:AK202,"Concordante con la familia documentada")</f>
        <v>1</v>
      </c>
    </row>
    <row r="28" customFormat="false" ht="15" hidden="false" customHeight="false" outlineLevel="0" collapsed="false">
      <c r="B28" s="22" t="s">
        <v>166</v>
      </c>
      <c r="C28" s="23" t="n">
        <f aca="false">COUNTIF(Aislados!AK3:AK202,"Discordancia: familia distinta a la documentada")</f>
        <v>0</v>
      </c>
    </row>
    <row r="29" customFormat="false" ht="15" hidden="false" customHeight="false" outlineLevel="0" collapsed="false">
      <c r="B29" s="22" t="s">
        <v>167</v>
      </c>
      <c r="C29" s="23" t="n">
        <f aca="false">COUNTIF(Aislados!AK3:AK202,"Discordancia: sin línea con mecanismo del panel documentado")</f>
        <v>0</v>
      </c>
    </row>
    <row r="30" customFormat="false" ht="15" hidden="false" customHeight="false" outlineLevel="0" collapsed="false">
      <c r="B30" s="22" t="s">
        <v>168</v>
      </c>
      <c r="C30" s="23" t="n">
        <f aca="false">COUNTIF(Aislados!AK3:AK202,"Acierto: sin línea, mecanismo fuera del panel")</f>
        <v>0</v>
      </c>
    </row>
    <row r="31" customFormat="false" ht="15" hidden="false" customHeight="false" outlineLevel="0" collapsed="false">
      <c r="B31" s="22" t="s">
        <v>169</v>
      </c>
      <c r="C31" s="23" t="n">
        <f aca="false">COUNTIF(Aislados!AK3:AK202,"Discordancia: línea reactiva en control sin carbapenemasa")</f>
        <v>0</v>
      </c>
    </row>
    <row r="32" customFormat="false" ht="15" hidden="false" customHeight="false" outlineLevel="0" collapsed="false">
      <c r="B32" s="8" t="s">
        <v>170</v>
      </c>
    </row>
    <row r="33" customFormat="false" ht="15" hidden="false" customHeight="false" outlineLevel="0" collapsed="false">
      <c r="B33" s="22" t="s">
        <v>171</v>
      </c>
      <c r="C33" s="23" t="n">
        <f aca="false">SUMPRODUCT((Aislados!A3:A202&lt;&gt;"")*(Aislados!O3:O202=""))</f>
        <v>0</v>
      </c>
    </row>
    <row r="34" customFormat="false" ht="15" hidden="false" customHeight="false" outlineLevel="0" collapsed="false">
      <c r="B34" s="22" t="s">
        <v>172</v>
      </c>
      <c r="C34" s="23" t="n">
        <f aca="false">SUMPRODUCT((Aislados!A3:A202&lt;&gt;"")*(Aislados!AG3:AG202=""))</f>
        <v>0</v>
      </c>
    </row>
    <row r="35" customFormat="false" ht="15" hidden="false" customHeight="false" outlineLevel="0" collapsed="false">
      <c r="B35" s="22" t="s">
        <v>173</v>
      </c>
      <c r="C35" s="23" t="n">
        <f aca="false">SUMPRODUCT((Aislados!A3:A202&lt;&gt;"")*(Aislados!AI3:AI202&lt;&gt;"Sí"))</f>
        <v>0</v>
      </c>
    </row>
    <row r="36" customFormat="false" ht="15" hidden="false" customHeight="false" outlineLevel="0" collapsed="false">
      <c r="B36" s="22" t="s">
        <v>174</v>
      </c>
      <c r="C36" s="23" t="n">
        <f aca="false">COUNTA(Lotes!A3:A14)</f>
        <v>0</v>
      </c>
    </row>
    <row r="37" customFormat="false" ht="15" hidden="false" customHeight="false" outlineLevel="0" collapsed="false">
      <c r="B37" s="22" t="s">
        <v>175</v>
      </c>
      <c r="C37" s="23" t="n">
        <f aca="false">COUNTA(Incidencias!A4:A83)</f>
        <v>0</v>
      </c>
    </row>
    <row r="39" customFormat="false" ht="15" hidden="false" customHeight="false" outlineLevel="0" collapsed="false">
      <c r="B39" s="25" t="s">
        <v>176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2"/>
    <col collapsed="false" customWidth="true" hidden="false" outlineLevel="0" max="3" min="3" style="0" width="25"/>
    <col collapsed="false" customWidth="true" hidden="false" outlineLevel="0" max="4" min="4" style="0" width="26"/>
    <col collapsed="false" customWidth="true" hidden="false" outlineLevel="0" max="5" min="5" style="0" width="23"/>
    <col collapsed="false" customWidth="true" hidden="false" outlineLevel="0" max="6" min="6" style="0" width="22"/>
    <col collapsed="false" customWidth="true" hidden="false" outlineLevel="0" max="7" min="7" style="0" width="16"/>
    <col collapsed="false" customWidth="true" hidden="false" outlineLevel="0" max="8" min="8" style="0" width="22"/>
    <col collapsed="false" customWidth="true" hidden="false" outlineLevel="0" max="9" min="9" style="0" width="19"/>
    <col collapsed="false" customWidth="true" hidden="false" outlineLevel="0" max="10" min="10" style="0" width="25"/>
  </cols>
  <sheetData>
    <row r="1" customFormat="false" ht="15" hidden="false" customHeight="false" outlineLevel="0" collapsed="false">
      <c r="A1" s="26" t="s">
        <v>177</v>
      </c>
    </row>
    <row r="3" customFormat="false" ht="15" hidden="false" customHeight="false" outlineLevel="0" collapsed="false">
      <c r="A3" s="27" t="s">
        <v>71</v>
      </c>
      <c r="B3" s="27" t="s">
        <v>75</v>
      </c>
      <c r="C3" s="27" t="s">
        <v>83</v>
      </c>
      <c r="D3" s="27" t="s">
        <v>85</v>
      </c>
      <c r="E3" s="27" t="s">
        <v>178</v>
      </c>
      <c r="F3" s="27" t="s">
        <v>102</v>
      </c>
      <c r="G3" s="27" t="s">
        <v>179</v>
      </c>
      <c r="H3" s="27" t="s">
        <v>137</v>
      </c>
      <c r="I3" s="27" t="s">
        <v>180</v>
      </c>
      <c r="J3" s="27" t="s">
        <v>181</v>
      </c>
    </row>
    <row r="4" customFormat="false" ht="15" hidden="false" customHeight="false" outlineLevel="0" collapsed="false">
      <c r="A4" s="22" t="s">
        <v>109</v>
      </c>
      <c r="B4" s="22" t="s">
        <v>182</v>
      </c>
      <c r="C4" s="22" t="s">
        <v>120</v>
      </c>
      <c r="D4" s="22" t="s">
        <v>122</v>
      </c>
      <c r="E4" s="22" t="s">
        <v>128</v>
      </c>
      <c r="F4" s="22" t="s">
        <v>129</v>
      </c>
      <c r="G4" s="22" t="s">
        <v>130</v>
      </c>
      <c r="H4" s="22" t="s">
        <v>183</v>
      </c>
      <c r="I4" s="22" t="s">
        <v>184</v>
      </c>
      <c r="J4" s="22" t="s">
        <v>121</v>
      </c>
    </row>
    <row r="5" customFormat="false" ht="15" hidden="false" customHeight="false" outlineLevel="0" collapsed="false">
      <c r="A5" s="22" t="s">
        <v>185</v>
      </c>
      <c r="B5" s="22" t="s">
        <v>113</v>
      </c>
      <c r="C5" s="22" t="s">
        <v>151</v>
      </c>
      <c r="D5" s="22" t="s">
        <v>186</v>
      </c>
      <c r="E5" s="22" t="s">
        <v>187</v>
      </c>
      <c r="F5" s="22" t="s">
        <v>188</v>
      </c>
      <c r="G5" s="22" t="s">
        <v>189</v>
      </c>
      <c r="H5" s="22" t="s">
        <v>190</v>
      </c>
      <c r="I5" s="22" t="s">
        <v>191</v>
      </c>
      <c r="J5" s="22" t="s">
        <v>120</v>
      </c>
    </row>
    <row r="6" customFormat="false" ht="15" hidden="false" customHeight="false" outlineLevel="0" collapsed="false">
      <c r="A6" s="22" t="s">
        <v>192</v>
      </c>
      <c r="C6" s="22" t="s">
        <v>152</v>
      </c>
      <c r="D6" s="22" t="s">
        <v>193</v>
      </c>
      <c r="E6" s="22" t="s">
        <v>127</v>
      </c>
      <c r="F6" s="22" t="s">
        <v>194</v>
      </c>
      <c r="H6" s="22" t="s">
        <v>195</v>
      </c>
      <c r="J6" s="22" t="s">
        <v>151</v>
      </c>
    </row>
    <row r="7" customFormat="false" ht="15" hidden="false" customHeight="false" outlineLevel="0" collapsed="false">
      <c r="A7" s="22" t="s">
        <v>193</v>
      </c>
      <c r="C7" s="22" t="s">
        <v>153</v>
      </c>
      <c r="H7" s="22" t="s">
        <v>196</v>
      </c>
      <c r="J7" s="22" t="s">
        <v>152</v>
      </c>
    </row>
    <row r="8" customFormat="false" ht="15" hidden="false" customHeight="false" outlineLevel="0" collapsed="false">
      <c r="C8" s="22" t="s">
        <v>154</v>
      </c>
      <c r="H8" s="22" t="s">
        <v>197</v>
      </c>
      <c r="J8" s="22" t="s">
        <v>153</v>
      </c>
    </row>
    <row r="9" customFormat="false" ht="15" hidden="false" customHeight="false" outlineLevel="0" collapsed="false">
      <c r="C9" s="22" t="s">
        <v>155</v>
      </c>
      <c r="H9" s="22" t="s">
        <v>198</v>
      </c>
      <c r="J9" s="22" t="s">
        <v>154</v>
      </c>
    </row>
    <row r="10" customFormat="false" ht="15" hidden="false" customHeight="false" outlineLevel="0" collapsed="false">
      <c r="C10" s="22" t="s">
        <v>156</v>
      </c>
      <c r="H10" s="22" t="s">
        <v>199</v>
      </c>
      <c r="J10" s="22" t="s">
        <v>155</v>
      </c>
    </row>
    <row r="11" customFormat="false" ht="15" hidden="false" customHeight="false" outlineLevel="0" collapsed="false">
      <c r="C11" s="22" t="s">
        <v>200</v>
      </c>
      <c r="H11" s="22" t="s">
        <v>201</v>
      </c>
      <c r="J11" s="22" t="s">
        <v>202</v>
      </c>
    </row>
    <row r="12" customFormat="false" ht="15" hidden="false" customHeight="false" outlineLevel="0" collapsed="false">
      <c r="C12" s="22" t="s">
        <v>203</v>
      </c>
      <c r="H12" s="22" t="s">
        <v>204</v>
      </c>
    </row>
    <row r="13" customFormat="false" ht="15" hidden="false" customHeight="false" outlineLevel="0" collapsed="false">
      <c r="H13" s="22" t="s">
        <v>202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2026-08-09T16:18:53Z</dcterms:created>
  <dc:creator>openpyxl</dc:creator>
  <dc:description/>
  <dc:language>en-US</dc:language>
  <cp:lastModifiedBy/>
  <dcterms:modified xsi:type="dcterms:W3CDTF">2026-08-09T16:18:53Z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